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45" yWindow="285" windowWidth="9465" windowHeight="10455" activeTab="5"/>
  </bookViews>
  <sheets>
    <sheet name="Лист1" sheetId="1" r:id="rId1"/>
    <sheet name="инструкция" sheetId="2" r:id="rId2"/>
    <sheet name="3" sheetId="3" r:id="rId3"/>
    <sheet name="4" sheetId="4" r:id="rId4"/>
    <sheet name="5" sheetId="5" r:id="rId5"/>
    <sheet name="6" sheetId="6" r:id="rId6"/>
    <sheet name="6 (свод)" sheetId="7" r:id="rId7"/>
    <sheet name="1.30 факт II пол-е 2013 год " sheetId="8" r:id="rId8"/>
    <sheet name="2.1" sheetId="9" r:id="rId9"/>
    <sheet name="2.2" sheetId="10" r:id="rId10"/>
    <sheet name="Лист2" sheetId="11" state="veryHidden" r:id="rId11"/>
    <sheet name="Резерв" sheetId="12" state="veryHidden" r:id="rId12"/>
    <sheet name="Примечание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a" localSheetId="11">#REF!</definedName>
    <definedName name="\a">#REF!</definedName>
    <definedName name="\m" localSheetId="11">#REF!</definedName>
    <definedName name="\m">#REF!</definedName>
    <definedName name="\n" localSheetId="11">#REF!</definedName>
    <definedName name="\n">#REF!</definedName>
    <definedName name="\o" localSheetId="11">#REF!</definedName>
    <definedName name="\o">#REF!</definedName>
    <definedName name="____SP1" localSheetId="11">'[1]FES'!#REF!</definedName>
    <definedName name="____SP1">'[1]FES'!#REF!</definedName>
    <definedName name="____SP10" localSheetId="11">'[1]FES'!#REF!</definedName>
    <definedName name="____SP10">'[1]FES'!#REF!</definedName>
    <definedName name="____SP11" localSheetId="11">'[1]FES'!#REF!</definedName>
    <definedName name="____SP11">'[1]FES'!#REF!</definedName>
    <definedName name="____SP12" localSheetId="11">'[1]FES'!#REF!</definedName>
    <definedName name="____SP12">'[1]FES'!#REF!</definedName>
    <definedName name="____SP13" localSheetId="11">'[1]FES'!#REF!</definedName>
    <definedName name="____SP13">'[1]FES'!#REF!</definedName>
    <definedName name="____SP14" localSheetId="11">'[1]FES'!#REF!</definedName>
    <definedName name="____SP14">'[1]FES'!#REF!</definedName>
    <definedName name="____SP15" localSheetId="11">'[1]FES'!#REF!</definedName>
    <definedName name="____SP15">'[1]FES'!#REF!</definedName>
    <definedName name="____SP16" localSheetId="11">'[1]FES'!#REF!</definedName>
    <definedName name="____SP16">'[1]FES'!#REF!</definedName>
    <definedName name="____SP17" localSheetId="11">'[1]FES'!#REF!</definedName>
    <definedName name="____SP17">'[1]FES'!#REF!</definedName>
    <definedName name="____SP18" localSheetId="11">'[1]FES'!#REF!</definedName>
    <definedName name="____SP18">'[1]FES'!#REF!</definedName>
    <definedName name="____SP19" localSheetId="11">'[1]FES'!#REF!</definedName>
    <definedName name="____SP19">'[1]FES'!#REF!</definedName>
    <definedName name="____SP2" localSheetId="11">'[1]FES'!#REF!</definedName>
    <definedName name="____SP2">'[1]FES'!#REF!</definedName>
    <definedName name="____SP20" localSheetId="11">'[1]FES'!#REF!</definedName>
    <definedName name="____SP20">'[1]FES'!#REF!</definedName>
    <definedName name="____SP3" localSheetId="11">'[1]FES'!#REF!</definedName>
    <definedName name="____SP3">'[1]FES'!#REF!</definedName>
    <definedName name="____SP4" localSheetId="11">'[1]FES'!#REF!</definedName>
    <definedName name="____SP4">'[1]FES'!#REF!</definedName>
    <definedName name="____SP5" localSheetId="11">'[1]FES'!#REF!</definedName>
    <definedName name="____SP5">'[1]FES'!#REF!</definedName>
    <definedName name="____SP7" localSheetId="11">'[1]FES'!#REF!</definedName>
    <definedName name="____SP7">'[1]FES'!#REF!</definedName>
    <definedName name="____SP8" localSheetId="11">'[1]FES'!#REF!</definedName>
    <definedName name="____SP8">'[1]FES'!#REF!</definedName>
    <definedName name="____SP9" localSheetId="11">'[1]FES'!#REF!</definedName>
    <definedName name="____SP9">'[1]FES'!#REF!</definedName>
    <definedName name="___SP1" localSheetId="11">'[1]FES'!#REF!</definedName>
    <definedName name="___SP1">'[1]FES'!#REF!</definedName>
    <definedName name="___SP10" localSheetId="11">'[1]FES'!#REF!</definedName>
    <definedName name="___SP10">'[1]FES'!#REF!</definedName>
    <definedName name="___SP11" localSheetId="11">'[1]FES'!#REF!</definedName>
    <definedName name="___SP11">'[1]FES'!#REF!</definedName>
    <definedName name="___SP12" localSheetId="11">'[1]FES'!#REF!</definedName>
    <definedName name="___SP12">'[1]FES'!#REF!</definedName>
    <definedName name="___SP13" localSheetId="11">'[1]FES'!#REF!</definedName>
    <definedName name="___SP13">'[1]FES'!#REF!</definedName>
    <definedName name="___SP14" localSheetId="11">'[1]FES'!#REF!</definedName>
    <definedName name="___SP14">'[1]FES'!#REF!</definedName>
    <definedName name="___SP15" localSheetId="11">'[1]FES'!#REF!</definedName>
    <definedName name="___SP15">'[1]FES'!#REF!</definedName>
    <definedName name="___SP16" localSheetId="11">'[1]FES'!#REF!</definedName>
    <definedName name="___SP16">'[1]FES'!#REF!</definedName>
    <definedName name="___SP17" localSheetId="11">'[1]FES'!#REF!</definedName>
    <definedName name="___SP17">'[1]FES'!#REF!</definedName>
    <definedName name="___SP18" localSheetId="11">'[1]FES'!#REF!</definedName>
    <definedName name="___SP18">'[1]FES'!#REF!</definedName>
    <definedName name="___SP19" localSheetId="11">'[1]FES'!#REF!</definedName>
    <definedName name="___SP19">'[1]FES'!#REF!</definedName>
    <definedName name="___SP2" localSheetId="11">'[1]FES'!#REF!</definedName>
    <definedName name="___SP2">'[1]FES'!#REF!</definedName>
    <definedName name="___SP20" localSheetId="11">'[1]FES'!#REF!</definedName>
    <definedName name="___SP20">'[1]FES'!#REF!</definedName>
    <definedName name="___SP3" localSheetId="11">'[1]FES'!#REF!</definedName>
    <definedName name="___SP3">'[1]FES'!#REF!</definedName>
    <definedName name="___SP4" localSheetId="11">'[1]FES'!#REF!</definedName>
    <definedName name="___SP4">'[1]FES'!#REF!</definedName>
    <definedName name="___SP5" localSheetId="11">'[1]FES'!#REF!</definedName>
    <definedName name="___SP5">'[1]FES'!#REF!</definedName>
    <definedName name="___SP7" localSheetId="11">'[1]FES'!#REF!</definedName>
    <definedName name="___SP7">'[1]FES'!#REF!</definedName>
    <definedName name="___SP8" localSheetId="11">'[1]FES'!#REF!</definedName>
    <definedName name="___SP8">'[1]FES'!#REF!</definedName>
    <definedName name="___SP9" localSheetId="11">'[1]FES'!#REF!</definedName>
    <definedName name="___SP9">'[1]FES'!#REF!</definedName>
    <definedName name="CompOt" localSheetId="0">'Лист1'!CompOt</definedName>
    <definedName name="CompOt" localSheetId="11">'Резерв'!CompOt</definedName>
    <definedName name="CompOt">[0]!CompOt</definedName>
    <definedName name="CompRas" localSheetId="0">'Лист1'!CompRas</definedName>
    <definedName name="CompRas" localSheetId="11">'Резерв'!CompRas</definedName>
    <definedName name="CompRas">[0]!CompRas</definedName>
    <definedName name="ew" localSheetId="0">'Лист1'!ew</definedName>
    <definedName name="ew" localSheetId="11">'Резерв'!ew</definedName>
    <definedName name="ew">[0]!ew</definedName>
    <definedName name="fg" localSheetId="0">'Лист1'!fg</definedName>
    <definedName name="fg" localSheetId="11">'Резерв'!fg</definedName>
    <definedName name="fg">[0]!fg</definedName>
    <definedName name="k" localSheetId="0">'Лист1'!k</definedName>
    <definedName name="k" localSheetId="11">'Резерв'!k</definedName>
    <definedName name="k">[0]!k</definedName>
    <definedName name="P1_ESO_PROT" localSheetId="11" hidden="1">#REF!,#REF!,#REF!,#REF!,#REF!,#REF!,#REF!,#REF!</definedName>
    <definedName name="P1_ESO_PROT" hidden="1">#REF!,#REF!,#REF!,#REF!,#REF!,#REF!,#REF!,#REF!</definedName>
    <definedName name="P1_SBT_PROT" localSheetId="1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11" hidden="1">#REF!,#REF!,#REF!,#REF!,#REF!,#REF!</definedName>
    <definedName name="P1_SCOPE_FLOAD" hidden="1">#REF!,#REF!,#REF!,#REF!,#REF!,#REF!</definedName>
    <definedName name="P1_SCOPE_FRML" localSheetId="11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11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localSheetId="11" hidden="1">#REF!,#REF!,#REF!,#REF!,#REF!,#REF!,#REF!</definedName>
    <definedName name="P1_SET_PROT" hidden="1">#REF!,#REF!,#REF!,#REF!,#REF!,#REF!,#REF!</definedName>
    <definedName name="P1_SET_PRT" localSheetId="11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11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 localSheetId="11">#REF!</definedName>
    <definedName name="S1_">#REF!</definedName>
    <definedName name="S10_" localSheetId="11">#REF!</definedName>
    <definedName name="S10_">#REF!</definedName>
    <definedName name="S11_" localSheetId="11">#REF!</definedName>
    <definedName name="S11_">#REF!</definedName>
    <definedName name="S12_" localSheetId="11">#REF!</definedName>
    <definedName name="S12_">#REF!</definedName>
    <definedName name="S13_" localSheetId="11">#REF!</definedName>
    <definedName name="S13_">#REF!</definedName>
    <definedName name="S14_" localSheetId="11">#REF!</definedName>
    <definedName name="S14_">#REF!</definedName>
    <definedName name="S15_" localSheetId="11">#REF!</definedName>
    <definedName name="S15_">#REF!</definedName>
    <definedName name="S16_" localSheetId="11">#REF!</definedName>
    <definedName name="S16_">#REF!</definedName>
    <definedName name="S17_" localSheetId="11">#REF!</definedName>
    <definedName name="S17_">#REF!</definedName>
    <definedName name="S18_" localSheetId="11">#REF!</definedName>
    <definedName name="S18_">#REF!</definedName>
    <definedName name="S19_" localSheetId="11">#REF!</definedName>
    <definedName name="S19_">#REF!</definedName>
    <definedName name="S2_" localSheetId="11">#REF!</definedName>
    <definedName name="S2_">#REF!</definedName>
    <definedName name="S20_" localSheetId="11">#REF!</definedName>
    <definedName name="S20_">#REF!</definedName>
    <definedName name="S3_" localSheetId="11">#REF!</definedName>
    <definedName name="S3_">#REF!</definedName>
    <definedName name="S4_" localSheetId="11">#REF!</definedName>
    <definedName name="S4_">#REF!</definedName>
    <definedName name="S5_" localSheetId="11">#REF!</definedName>
    <definedName name="S5_">#REF!</definedName>
    <definedName name="S6_" localSheetId="11">#REF!</definedName>
    <definedName name="S6_">#REF!</definedName>
    <definedName name="S7_" localSheetId="11">#REF!</definedName>
    <definedName name="S7_">#REF!</definedName>
    <definedName name="S8_" localSheetId="11">#REF!</definedName>
    <definedName name="S8_">#REF!</definedName>
    <definedName name="S9_" localSheetId="11">#REF!</definedName>
    <definedName name="S9_">#REF!</definedName>
    <definedName name="SCENARIOS">'[2]TEHSHEET'!$K$6:$K$7</definedName>
    <definedName name="SCOPE_16_PRT" localSheetId="11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11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11">'[2]4'!$Z$27:$AC$31,'[2]4'!$F$14:$I$20,P1_SCOPE_4_PRT,P2_SCOPE_4_PRT</definedName>
    <definedName name="SCOPE_4_PRT">'[2]4'!$Z$27:$AC$31,'[2]4'!$F$14:$I$20,P1_SCOPE_4_PRT,P2_SCOPE_4_PRT</definedName>
    <definedName name="SCOPE_5_PRT" localSheetId="11">'[2]5'!$Z$27:$AC$31,'[2]5'!$F$14:$I$21,P1_SCOPE_5_PRT,P2_SCOPE_5_PRT</definedName>
    <definedName name="SCOPE_5_PRT">'[2]5'!$Z$27:$AC$31,'[2]5'!$F$14:$I$21,P1_SCOPE_5_PRT,P2_SCOPE_5_PRT</definedName>
    <definedName name="SCOPE_F1_PRT" localSheetId="11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11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11">P5_SCOPE_PER_PRT,P6_SCOPE_PER_PRT,P7_SCOPE_PER_PRT,'Резерв'!P8_SCOPE_PER_PRT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11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11">P1_SCOPE_SV_PRT,P2_SCOPE_SV_PRT,P3_SCOPE_SV_PRT</definedName>
    <definedName name="SCOPE_SV_PRT">P1_SCOPE_SV_PRT,P2_SCOPE_SV_PRT,P3_SCOPE_SV_PRT</definedName>
    <definedName name="в23ё" localSheetId="0">'Лист1'!в23ё</definedName>
    <definedName name="в23ё" localSheetId="11">'Резерв'!в23ё</definedName>
    <definedName name="в23ё">[0]!в23ё</definedName>
    <definedName name="вв" localSheetId="0">'Лист1'!вв</definedName>
    <definedName name="вв" localSheetId="11">'Резерв'!вв</definedName>
    <definedName name="вв">[0]!вв</definedName>
    <definedName name="второй" localSheetId="11">#REF!</definedName>
    <definedName name="второй">#REF!</definedName>
    <definedName name="_xlnm.Print_Titles" localSheetId="7">'1.30 факт II пол-е 2013 год '!$11:$11</definedName>
    <definedName name="_xlnm.Print_Titles" localSheetId="2">'3'!$A:$C</definedName>
    <definedName name="_xlnm.Print_Titles" localSheetId="3">'4'!$A:$C</definedName>
    <definedName name="_xlnm.Print_Titles" localSheetId="4">'5'!$B:$C</definedName>
    <definedName name="_xlnm.Print_Titles" localSheetId="11">'Резерв'!$11:$11</definedName>
    <definedName name="й" localSheetId="0">'Лист1'!й</definedName>
    <definedName name="й" localSheetId="11">'Резерв'!й</definedName>
    <definedName name="й">[0]!й</definedName>
    <definedName name="йй" localSheetId="0">'Лист1'!йй</definedName>
    <definedName name="йй" localSheetId="11">'Резерв'!йй</definedName>
    <definedName name="йй">[0]!йй</definedName>
    <definedName name="ке" localSheetId="0">'Лист1'!ке</definedName>
    <definedName name="ке" localSheetId="11">'Резерв'!ке</definedName>
    <definedName name="ке">[0]!ке</definedName>
    <definedName name="мым" localSheetId="0">'Лист1'!мым</definedName>
    <definedName name="мым" localSheetId="11">'Резерв'!мым</definedName>
    <definedName name="мым">[0]!мым</definedName>
    <definedName name="_xlnm.Print_Area" localSheetId="7">'1.30 факт II пол-е 2013 год '!$A$1:$G$298</definedName>
    <definedName name="_xlnm.Print_Area" localSheetId="0">'Лист1'!$A$1:$I$39</definedName>
    <definedName name="_xlnm.Print_Area" localSheetId="11">'Резерв'!$A$1:$G$128</definedName>
    <definedName name="первый" localSheetId="11">#REF!</definedName>
    <definedName name="первый">#REF!</definedName>
    <definedName name="с" localSheetId="0">'Лист1'!с</definedName>
    <definedName name="с" localSheetId="11">'Резерв'!с</definedName>
    <definedName name="с">[0]!с</definedName>
    <definedName name="сс" localSheetId="0">'Лист1'!сс</definedName>
    <definedName name="сс" localSheetId="11">'Резерв'!сс</definedName>
    <definedName name="сс">[0]!сс</definedName>
    <definedName name="сссс" localSheetId="0">'Лист1'!сссс</definedName>
    <definedName name="сссс" localSheetId="11">'Резерв'!сссс</definedName>
    <definedName name="сссс">[0]!сссс</definedName>
    <definedName name="ссы" localSheetId="0">'Лист1'!ссы</definedName>
    <definedName name="ссы" localSheetId="11">'Резерв'!ссы</definedName>
    <definedName name="ссы">[0]!ссы</definedName>
    <definedName name="третий" localSheetId="11">#REF!</definedName>
    <definedName name="третий">#REF!</definedName>
    <definedName name="у" localSheetId="0">'Лист1'!у</definedName>
    <definedName name="у" localSheetId="11">'Резерв'!у</definedName>
    <definedName name="у">[0]!у</definedName>
    <definedName name="ц" localSheetId="0">'Лист1'!ц</definedName>
    <definedName name="ц" localSheetId="11">'Резерв'!ц</definedName>
    <definedName name="ц">[0]!ц</definedName>
    <definedName name="цу" localSheetId="0">'Лист1'!цу</definedName>
    <definedName name="цу" localSheetId="11">'Резерв'!цу</definedName>
    <definedName name="цу">[0]!цу</definedName>
    <definedName name="четвертый" localSheetId="11">#REF!</definedName>
    <definedName name="четвертый">#REF!</definedName>
    <definedName name="ыв" localSheetId="0">'Лист1'!ыв</definedName>
    <definedName name="ыв" localSheetId="11">'Резерв'!ыв</definedName>
    <definedName name="ыв">[0]!ыв</definedName>
    <definedName name="ыыыы" localSheetId="0">'Лист1'!ыыыы</definedName>
    <definedName name="ыыыы" localSheetId="11">'Резерв'!ыыыы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<sst xmlns="http://schemas.openxmlformats.org/spreadsheetml/2006/main" count="1283" uniqueCount="530">
  <si>
    <t>Расчёт технологического расхода электрической энергии (потерь) в электрических сетях</t>
  </si>
  <si>
    <t>Таблица № П1.3.</t>
  </si>
  <si>
    <t>№</t>
  </si>
  <si>
    <t>Показатели</t>
  </si>
  <si>
    <t>ед. измерения</t>
  </si>
  <si>
    <t>200_ факт</t>
  </si>
  <si>
    <t>200_ ожидаемый факт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</si>
  <si>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</si>
  <si>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</si>
  <si>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</si>
  <si>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</si>
  <si>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</si>
  <si>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</si>
  <si>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</si>
  <si>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</si>
  <si>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L1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</si>
  <si>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</si>
  <si>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</si>
  <si>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</si>
  <si>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</si>
  <si>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</si>
  <si>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</si>
  <si>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</si>
  <si>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</si>
  <si>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</si>
  <si>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</si>
  <si>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</si>
  <si>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</si>
  <si>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</si>
  <si>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</si>
  <si>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</si>
  <si>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</si>
  <si>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</si>
  <si>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</si>
  <si>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</si>
  <si>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</si>
  <si>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</si>
  <si>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</si>
  <si>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</si>
  <si>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L2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</si>
  <si>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</si>
  <si>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</si>
  <si>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</si>
  <si>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</si>
  <si>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L3</t>
  </si>
  <si>
    <t>4.</t>
  </si>
  <si>
    <t>Итого: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</si>
  <si>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</si>
  <si>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</si>
  <si>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</si>
  <si>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</si>
  <si>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Ед. измер</t>
  </si>
  <si>
    <t>200___ факт</t>
  </si>
  <si>
    <t>20____ ожидаемый факт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</si>
  <si>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</si>
  <si>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</si>
  <si>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</si>
  <si>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</si>
  <si>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</si>
  <si>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</si>
  <si>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</si>
  <si>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>от электростанций</t>
  </si>
  <si>
    <t>1.3.</t>
  </si>
  <si>
    <t>от других поставщиков</t>
  </si>
  <si>
    <t>1.4.</t>
  </si>
  <si>
    <t>Потери электроэнергии в сети всего</t>
  </si>
  <si>
    <t>то же в % (п.1.1/п.1.3)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</si>
  <si>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</si>
  <si>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 xml:space="preserve">Полезный отпуск из сети </t>
  </si>
  <si>
    <t>4.1.</t>
  </si>
  <si>
    <t>всего потребителям (согласно п.1.6)</t>
  </si>
  <si>
    <t>из них:</t>
  </si>
  <si>
    <t>потребителям, присоединенным к центру питания (подстанции)</t>
  </si>
  <si>
    <t>потребителям присоединенным к сетям МСК (последняя миля)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</si>
  <si>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</si>
  <si>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</si>
  <si>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</si>
  <si>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4.3.</t>
  </si>
  <si>
    <t>сальдо переток в смежные сетевые организации</t>
  </si>
  <si>
    <t>4.4.</t>
  </si>
  <si>
    <t>сальдо переток в сопредельные регионы</t>
  </si>
  <si>
    <t>5.</t>
  </si>
  <si>
    <t>проверка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</si>
  <si>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</si>
  <si>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</si>
  <si>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</si>
  <si>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Таблица № П1.5.</t>
  </si>
  <si>
    <t>Электрическая мощность по диапазонам напряжения</t>
  </si>
  <si>
    <t>20____ факт</t>
  </si>
  <si>
    <t>20___ ожидаемый факт</t>
  </si>
  <si>
    <t xml:space="preserve">Поступление мощности в сеть , ВСЕГО </t>
  </si>
  <si>
    <t>МВТ</t>
  </si>
  <si>
    <t xml:space="preserve">от электростанций ПЭ </t>
  </si>
  <si>
    <t xml:space="preserve">от других поставщиков </t>
  </si>
  <si>
    <t xml:space="preserve">Потери в сети </t>
  </si>
  <si>
    <t>то же в %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</si>
  <si>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</si>
  <si>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Полезный отпуск мощности потребителям</t>
  </si>
  <si>
    <t>заявленная (расчетная) мощность собств. потр. (согл. П. 1.6)</t>
  </si>
  <si>
    <t>потребителям присоединенным к сетям генераторного напряжения</t>
  </si>
  <si>
    <t>проверка (полезный отпуск сист 5 -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</si>
  <si>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</si>
  <si>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</si>
  <si>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</si>
  <si>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</si>
  <si>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</si>
  <si>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</si>
  <si>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</si>
  <si>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</si>
  <si>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</si>
  <si>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</si>
  <si>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20___ факт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</si>
  <si>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</si>
  <si>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</si>
  <si>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</si>
  <si>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целижилых домов</t>
  </si>
  <si>
    <t>Прочие потребители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</si>
  <si>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</si>
  <si>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</si>
  <si>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</si>
  <si>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</si>
  <si>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</si>
  <si>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</si>
  <si>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</si>
  <si>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</si>
  <si>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</si>
  <si>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</si>
  <si>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Сетеавя 1</t>
  </si>
  <si>
    <t>Сетеавя 2</t>
  </si>
  <si>
    <t>Сетеавя i</t>
  </si>
  <si>
    <t>4</t>
  </si>
  <si>
    <t xml:space="preserve">Итого 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</si>
  <si>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ячейки. </t>
  </si>
  <si>
    <t xml:space="preserve">                   2. количество точек поставки проставляется только по юридическим лицам</t>
  </si>
  <si>
    <t xml:space="preserve">                   3. заполняется с учетом генераторного напряжения</t>
  </si>
  <si>
    <t>20____ ожидаемый</t>
  </si>
  <si>
    <t>Бюджетные потребители</t>
  </si>
  <si>
    <t>Приложение 2</t>
  </si>
  <si>
    <t xml:space="preserve">                                  </t>
  </si>
  <si>
    <t>к приказу Федеральной службы по тарифам</t>
  </si>
  <si>
    <t xml:space="preserve">                                             </t>
  </si>
  <si>
    <t>от 31 июля 2007 г. N 138-э/6</t>
  </si>
  <si>
    <t xml:space="preserve">                                                          </t>
  </si>
  <si>
    <t>Таблица N П1.30</t>
  </si>
  <si>
    <t>Отпуск (передача) электроэнергии территориальной сетевой организацией за 20____ год</t>
  </si>
  <si>
    <t>№ П/П</t>
  </si>
  <si>
    <t>Наименование показателя</t>
  </si>
  <si>
    <t>Отпуск ЭЭ, млн. кВт.ч</t>
  </si>
  <si>
    <t>Рсчетная мощность, МВт</t>
  </si>
  <si>
    <t>Заявленная мощность, МВт</t>
  </si>
  <si>
    <t>Присоединенная мощность,                                              МВА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</si>
  <si>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</si>
  <si>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</si>
  <si>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</si>
  <si>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</si>
  <si>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</si>
  <si>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</si>
  <si>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</si>
  <si>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</si>
  <si>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 xml:space="preserve">...      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</si>
  <si>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</si>
  <si>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</si>
  <si>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</si>
  <si>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</si>
  <si>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</si>
  <si>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</si>
  <si>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</si>
  <si>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</si>
  <si>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</si>
  <si>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</si>
  <si>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</si>
  <si>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3.2.2 - п. 1.2.2) </t>
  </si>
  <si>
    <t>……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</si>
  <si>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</si>
  <si>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</si>
  <si>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</si>
  <si>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</si>
  <si>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</si>
  <si>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</si>
  <si>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</si>
  <si>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</si>
  <si>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</si>
  <si>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</si>
  <si>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</si>
  <si>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</si>
  <si>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</si>
  <si>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</si>
  <si>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</si>
  <si>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</si>
  <si>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</si>
  <si>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</si>
  <si>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</si>
  <si>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</si>
  <si>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</si>
  <si>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</si>
  <si>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</si>
  <si>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</si>
  <si>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</si>
  <si>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</si>
  <si>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</si>
  <si>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</si>
  <si>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</si>
  <si>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</si>
  <si>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</si>
  <si>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</si>
  <si>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</si>
  <si>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</si>
  <si>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</si>
  <si>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</si>
  <si>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</si>
  <si>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</si>
  <si>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</si>
  <si>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</si>
  <si>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</si>
  <si>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</si>
  <si>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</si>
  <si>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</si>
  <si>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</si>
  <si>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</si>
  <si>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</si>
  <si>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</si>
  <si>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20</t>
  </si>
  <si>
    <t>21</t>
  </si>
  <si>
    <t>21.2</t>
  </si>
  <si>
    <t>21.3</t>
  </si>
  <si>
    <t>21.2.1</t>
  </si>
  <si>
    <t>21.2.1.1</t>
  </si>
  <si>
    <t xml:space="preserve">также в сальдированном выражении (п. 21.2.1 - п. 19.2.1)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</si>
  <si>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</si>
  <si>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</si>
  <si>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</si>
  <si>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</si>
  <si>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</si>
  <si>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</si>
  <si>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</si>
  <si>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</si>
  <si>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</si>
  <si>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</si>
  <si>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</si>
  <si>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</si>
  <si>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</si>
  <si>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</si>
  <si>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</si>
  <si>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</si>
  <si>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</si>
  <si>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</si>
  <si>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</si>
  <si>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</si>
  <si>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</si>
  <si>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</si>
  <si>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</si>
  <si>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</si>
  <si>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</si>
  <si>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Таблица  П.2.1</t>
  </si>
  <si>
    <t>ЛЭП</t>
  </si>
  <si>
    <t xml:space="preserve">Напряжение, кВ </t>
  </si>
  <si>
    <t>Количество цепей на опоре</t>
  </si>
  <si>
    <t>Материал опор</t>
  </si>
  <si>
    <t xml:space="preserve">20____ (факт) 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</si>
  <si>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</si>
  <si>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</si>
  <si>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</si>
  <si>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</si>
  <si>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</si>
  <si>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</si>
  <si>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</si>
  <si>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</si>
  <si>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</si>
  <si>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</si>
  <si>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</si>
  <si>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дерево</t>
  </si>
  <si>
    <t>110-150</t>
  </si>
  <si>
    <t>КЛЭП</t>
  </si>
  <si>
    <t>-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</si>
  <si>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</si>
  <si>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</si>
  <si>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</si>
  <si>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</si>
  <si>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</si>
  <si>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</si>
  <si>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</si>
  <si>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</si>
  <si>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</si>
  <si>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</si>
  <si>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</si>
  <si>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Итого</t>
  </si>
  <si>
    <t xml:space="preserve"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 </t>
  </si>
  <si>
    <t>Таблица  П.2.2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</si>
  <si>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</si>
  <si>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</si>
  <si>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</si>
  <si>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Подстанция</t>
  </si>
  <si>
    <t>Силовой трансформатор или реактор (одно- или трехфазный), или вольтодобавочный трансформатор)</t>
  </si>
  <si>
    <t>1-20</t>
  </si>
  <si>
    <t>Воздушный выключатель (3 фазы)</t>
  </si>
  <si>
    <t>Масляный  выключатель (3 фазы)</t>
  </si>
  <si>
    <t xml:space="preserve">Отделитель с короткозамыкателем     </t>
  </si>
  <si>
    <t xml:space="preserve">Выключатель  нагрузки </t>
  </si>
  <si>
    <t xml:space="preserve">Синхронный  компенсатор мощн. 50 Мвар    </t>
  </si>
  <si>
    <t xml:space="preserve">То же, 50 Мвар  и более    </t>
  </si>
  <si>
    <t>Статические  конденсаторы  (100 конд.)</t>
  </si>
  <si>
    <t>Мачтовая  (столбовая) ТП</t>
  </si>
  <si>
    <t>Однотрансформаторная ТП, КТП</t>
  </si>
  <si>
    <t>Двухтрансформаторная ТП, КТП</t>
  </si>
  <si>
    <t xml:space="preserve">Однотрансформаторная подстанция 35/0,4 кВ   </t>
  </si>
  <si>
    <t>тел./факс</t>
  </si>
  <si>
    <t>Исполнитель</t>
  </si>
  <si>
    <t>обязатено к заполнению перетоки электроэнергии из высшего уровня напряжения в более низкие</t>
  </si>
  <si>
    <t>по форме п.1.6</t>
  </si>
  <si>
    <r>
      <t>на листе 6</t>
    </r>
    <r>
      <rPr>
        <sz val="12"/>
        <rFont val="Times New Roman"/>
        <family val="1"/>
      </rPr>
      <t xml:space="preserve"> указываются все потребители и ССК получающие электроэнергию и мощность (генераторное тоже) через сети организации, мощность указать по всем потребителям. Собственное потребление в данной таблице не указывается т.к. оно уже учтено в форме п.1.4 в пункте 3. </t>
    </r>
  </si>
  <si>
    <t>в т.ч от пропуска для собственных нужд</t>
  </si>
  <si>
    <t>в т.ч от пропуска стронним потребителям</t>
  </si>
  <si>
    <t>32.2.1.1</t>
  </si>
  <si>
    <t>32.2.1</t>
  </si>
  <si>
    <t>32.2</t>
  </si>
  <si>
    <t>32.1</t>
  </si>
  <si>
    <t>32</t>
  </si>
  <si>
    <t>31</t>
  </si>
  <si>
    <t xml:space="preserve">также в сальдированном выражении (п. 3.2.1 - п. 1.2.1) </t>
  </si>
  <si>
    <t xml:space="preserve">ООО "Кемеровский авторемзавод" </t>
  </si>
  <si>
    <t>"Алтайвагон" ОАО</t>
  </si>
  <si>
    <t>"Анжерский машиностроительный завод" ОАО</t>
  </si>
  <si>
    <t>Антоновское рудоуправление филиал ОАО "Кузнецкие Ферросплавы"</t>
  </si>
  <si>
    <t>ООО "Аэрокузбасс"</t>
  </si>
  <si>
    <t>"Беловское энергоуправление" ОАО</t>
  </si>
  <si>
    <t>"Водоканал" ЗАО г. Новокузнецк</t>
  </si>
  <si>
    <t>"Газпром энерго" ООО</t>
  </si>
  <si>
    <t>"Горнорежущий инструмент" ООО</t>
  </si>
  <si>
    <t>"Городская электросеть" ОАО  г. Междуреченск</t>
  </si>
  <si>
    <t>"Горэлектросеть" ООО г. Новокузнецк</t>
  </si>
  <si>
    <t>"Гурьевский металлургический завод" ОАО</t>
  </si>
  <si>
    <t>"ЕвразЭнергоТранс" ООО</t>
  </si>
  <si>
    <t>"Железобетон-Сервис" ООО</t>
  </si>
  <si>
    <t xml:space="preserve">"ЖКХ" Новокузнецкого района МУП </t>
  </si>
  <si>
    <t>"Завод "Универсал" ОАО г. Новокузнецк</t>
  </si>
  <si>
    <t>Западно-Сибирская дирекция по энергообеспечению – структурное подразделение Трансэнерго - филиала ОАО "РЖД"</t>
  </si>
  <si>
    <t xml:space="preserve">"Знамя" ОАО </t>
  </si>
  <si>
    <t>Кемеровское ЛПУ МГ ООО "Газпром трансгаз Томск"</t>
  </si>
  <si>
    <t>"Кора" ООО</t>
  </si>
  <si>
    <t>ОАО "КОКС"</t>
  </si>
  <si>
    <t>Красноярская дирекция по энергообеспечению – структурное подразделение Трансэнерго - филиала ОАО "РЖД"</t>
  </si>
  <si>
    <t xml:space="preserve">"Кузбасская энергосетевая компания" ООО </t>
  </si>
  <si>
    <t>"КузбассЭлектро" ОАО</t>
  </si>
  <si>
    <t xml:space="preserve">"Кузбассэнерго - региональные электрические сети" - филиал ОАО "МРСК Сибири" </t>
  </si>
  <si>
    <t xml:space="preserve">"Кузнецкэнерго" ООО </t>
  </si>
  <si>
    <t>"Машиностроительный завод им. И.С. Черных" ОАО</t>
  </si>
  <si>
    <t>"Мысковская электросетевая организация" ООО</t>
  </si>
  <si>
    <t>Новосибирское РНУ обособленного подразделения ОАО "Транссибирские МН"</t>
  </si>
  <si>
    <t>"ОК РУСАЛ Энергосеть" ООО</t>
  </si>
  <si>
    <t>"Прокопьевскэнерго" ОАО</t>
  </si>
  <si>
    <t xml:space="preserve">"Промэнерго" ООО </t>
  </si>
  <si>
    <t>"РУСАЛ НКАЗ" ОАО</t>
  </si>
  <si>
    <t xml:space="preserve">"Северо-Кузбасская энергетическая компания" ОАО </t>
  </si>
  <si>
    <t>ООО "УК "Серебряный бор"</t>
  </si>
  <si>
    <t>"Сибирские товары" ООО</t>
  </si>
  <si>
    <t xml:space="preserve">"Сибэлектросервис" ЗАО </t>
  </si>
  <si>
    <t>"СУЭК-Кузбасс" ОАО г. Ленинск-Кузнецкий</t>
  </si>
  <si>
    <t>"СШЭМК" ОАО</t>
  </si>
  <si>
    <t>"Электросеть"  ЗАО г. Междуреченск</t>
  </si>
  <si>
    <t>УК "ЖКХ" ООО Прокопьевский район</t>
  </si>
  <si>
    <t>"УК "Кузбассразрезуголь" ОАО</t>
  </si>
  <si>
    <t>"Химпром" ООО</t>
  </si>
  <si>
    <t>"Эксмебель" ООО</t>
  </si>
  <si>
    <t>"Электросетевая Компания Кузбасса" ООО</t>
  </si>
  <si>
    <t xml:space="preserve">"Электросеть" ООО </t>
  </si>
  <si>
    <t xml:space="preserve">"Энергия" ООО </t>
  </si>
  <si>
    <t xml:space="preserve">"Энергопромсервис" ООО </t>
  </si>
  <si>
    <t>"Юргинский ферросплавный завод" ОСП ОАО "Кузнецкие ферросплавы"</t>
  </si>
  <si>
    <t>ОАО «Оборонэнерго»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</si>
  <si>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 протянуть формулу в столбца 3, 8, 13 </t>
  </si>
  <si>
    <t xml:space="preserve">по форме п.1.4 </t>
  </si>
  <si>
    <t>по форме п.1.30</t>
  </si>
  <si>
    <t>4. если произошла ошибка в выборе организации (ее наименование), то кнопкой "Удалить последнюю организацию" удаляется организация, но только по порядку начиная с конца.</t>
  </si>
  <si>
    <r>
      <t>потери в п. 2</t>
    </r>
    <r>
      <rPr>
        <sz val="12"/>
        <color indexed="13"/>
        <rFont val="Times New Roman"/>
        <family val="1"/>
      </rPr>
      <t>"</t>
    </r>
    <r>
      <rPr>
        <sz val="12"/>
        <rFont val="Times New Roman"/>
        <family val="1"/>
      </rPr>
      <t xml:space="preserve"> необходимо разбить общие потери на потери от собственного потребления и при передачи для суббабонентов (ССК)</t>
    </r>
  </si>
  <si>
    <t xml:space="preserve">1. необходимо опрелелиться с количеством сетевых организаций после чего необходимо нажать кнопку в правом верхнем углу "добавить количество организаций". В появившемся поле указать количество сетевых организаций (например поствив цифру 4, добавятся 4 строки) из которых поступает электрическая энергия и которые передается электроэнергия. Произойдет автоматическое добавление строк как в раздел поступления, так и в раздел отпуск. </t>
  </si>
  <si>
    <t xml:space="preserve">2. теперь необходимо в добавленные строки указать сетевые организации, для этого в списке организаций расположенном справа, выбав одну организацию нажимаем кнопку "добавить организацию" и так добавляем все организации. Организация добавится автоматически в раздел поступление электроэнергии и в раздел отпуск, сразу во все уровни напряжения. </t>
  </si>
  <si>
    <t>3. если ошиблись в количестве организаций то необходимо воспользоваться кнопкой "Вернуться к начальному шаблону". В этом случае шаблон удалит све данные и все организации и все начинается сначало, но так как он только на начальном заполнении то это не ктритично.</t>
  </si>
  <si>
    <t>%</t>
  </si>
  <si>
    <t>Собственное потребление необходимо указать как переток в сетевую организацию, т.е в количестве сетевых организаций необходимо учитывать саму организацию заполняющую данную таблицу. У Вас будет приход по ней "0" а "Отпуск (передача) электроэнергии сетевыми предприятиями - всего     в т.ч.  сетевым организациям" это собственное потребление, равное п.3 в формах 4 и 5.</t>
  </si>
  <si>
    <t>1.  Технические требования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</si>
  <si>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</si>
  <si>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</si>
  <si>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</si>
  <si>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</si>
  <si>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Условные обозначения</t>
  </si>
  <si>
    <t>Типы ячеек:</t>
  </si>
  <si>
    <t>●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</si>
  <si>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</si>
  <si>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</si>
  <si>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 xml:space="preserve"> • на рабочем месте должен быть установлен MS Office  2007, 2010 с полной версией MS Excel</t>
  </si>
  <si>
    <t>1.2.1</t>
  </si>
  <si>
    <t>1.2.2</t>
  </si>
  <si>
    <t>1.2.3</t>
  </si>
  <si>
    <t>1.2.4</t>
  </si>
  <si>
    <t>1.2.5</t>
  </si>
  <si>
    <t>1.2.6</t>
  </si>
  <si>
    <t>3.2.6.1</t>
  </si>
  <si>
    <t>также в сальдированном выражении (п. 3.2.6 - п. 1.2.6)</t>
  </si>
  <si>
    <t>3.2.6</t>
  </si>
  <si>
    <t>3.2.5.1</t>
  </si>
  <si>
    <t>также в сальдированном выражении (п. 3.2.5 - п. 1.2.5)</t>
  </si>
  <si>
    <t>3.2.5</t>
  </si>
  <si>
    <t>3.2.4.1</t>
  </si>
  <si>
    <t>также в сальдированном выражении (п. 3.2.4 - п. 1.2.4)</t>
  </si>
  <si>
    <t>3.2.4</t>
  </si>
  <si>
    <t>3.2.3.1</t>
  </si>
  <si>
    <t>также в сальдированном выражении (п. 3.2.3 - п. 1.2.3)</t>
  </si>
  <si>
    <t>3.2.3</t>
  </si>
  <si>
    <t>3.2.2.1</t>
  </si>
  <si>
    <t>также в сальдированном выражении (п. 3.2.2 - п. 1.2.2)</t>
  </si>
  <si>
    <t>3.2.2</t>
  </si>
  <si>
    <t>также в сальдированном выражении (п. 3.2.1 - п. 1.2.1)</t>
  </si>
  <si>
    <t>12.2.6</t>
  </si>
  <si>
    <t>12.2.5</t>
  </si>
  <si>
    <t>12.2.4</t>
  </si>
  <si>
    <t>12.2.3</t>
  </si>
  <si>
    <t>12.2.2</t>
  </si>
  <si>
    <t>14.2.6.1</t>
  </si>
  <si>
    <t>также в сальдированном выражении (п. 14.2.6 - п. 12.2.6)</t>
  </si>
  <si>
    <t>14.2.6</t>
  </si>
  <si>
    <t>14.2.5.1</t>
  </si>
  <si>
    <t>также в сальдированном выражении (п. 14.2.5 - п. 12.2.5)</t>
  </si>
  <si>
    <t>14.2.5</t>
  </si>
  <si>
    <t>14.2.4.1</t>
  </si>
  <si>
    <t>также в сальдированном выражении (п. 14.2.4 - п. 12.2.4)</t>
  </si>
  <si>
    <t>14.2.4</t>
  </si>
  <si>
    <t>14.2.3.1</t>
  </si>
  <si>
    <t>также в сальдированном выражении (п. 14.2.3 - п. 12.2.3)</t>
  </si>
  <si>
    <t>14.2.3</t>
  </si>
  <si>
    <t>14.2.2.1</t>
  </si>
  <si>
    <t>также в сальдированном выражении (п. 14.2.2 - п. 12.2.2)</t>
  </si>
  <si>
    <t>14.2.2</t>
  </si>
  <si>
    <t>также в сальдированном выражении (п. 14.2.1 - п. 12.2.1)</t>
  </si>
  <si>
    <t>19.2.6</t>
  </si>
  <si>
    <t>19.2.5</t>
  </si>
  <si>
    <t>19.2.4</t>
  </si>
  <si>
    <t>19.2.3</t>
  </si>
  <si>
    <t>19.2.2</t>
  </si>
  <si>
    <t>21.2.6.1</t>
  </si>
  <si>
    <t>также в сальдированном выражении (п. 21.2.6 - п. 19.2.6)</t>
  </si>
  <si>
    <t>21.2.6</t>
  </si>
  <si>
    <t>21.2.5.1</t>
  </si>
  <si>
    <t>также в сальдированном выражении (п. 21.2.5 - п. 19.2.5)</t>
  </si>
  <si>
    <t>21.2.5</t>
  </si>
  <si>
    <t>21.2.4.1</t>
  </si>
  <si>
    <t>также в сальдированном выражении (п. 21.2.4 - п. 19.2.4)</t>
  </si>
  <si>
    <t>21.2.4</t>
  </si>
  <si>
    <t>21.2.3.1</t>
  </si>
  <si>
    <t>также в сальдированном выражении (п. 21.2.3 - п. 19.2.3)</t>
  </si>
  <si>
    <t>21.2.3</t>
  </si>
  <si>
    <t>21.2.2.1</t>
  </si>
  <si>
    <t>также в сальдированном выражении (п. 21.2.2 - п. 19.2.2)</t>
  </si>
  <si>
    <t>21.2.2</t>
  </si>
  <si>
    <t>также в сальдированном выражении (п. 21.2.1 - п. 19.2.1)</t>
  </si>
  <si>
    <t>25.2.6</t>
  </si>
  <si>
    <t>25.2.5</t>
  </si>
  <si>
    <t>25.2.4</t>
  </si>
  <si>
    <t>25.2.3</t>
  </si>
  <si>
    <t>25.2.2</t>
  </si>
  <si>
    <t>27.2.6.1</t>
  </si>
  <si>
    <t>также в сальдированном выражении (п. 27.2.6 - п. 25.2.6)</t>
  </si>
  <si>
    <t>27.2.6</t>
  </si>
  <si>
    <t>27.2.5.1</t>
  </si>
  <si>
    <t>также в сальдированном выражении (п. 27.2.5 - п. 25.2.5)</t>
  </si>
  <si>
    <t>27.2.5</t>
  </si>
  <si>
    <t>27.2.4.1</t>
  </si>
  <si>
    <t>также в сальдированном выражении (п. 27.2.4 - п. 25.2.4)</t>
  </si>
  <si>
    <t>27.2.4</t>
  </si>
  <si>
    <t>27.2.3.1</t>
  </si>
  <si>
    <t>также в сальдированном выражении (п. 27.2.3 - п. 25.2.3)</t>
  </si>
  <si>
    <t>27.2.3</t>
  </si>
  <si>
    <t>27.2.2.1</t>
  </si>
  <si>
    <t>также в сальдированном выражении (п. 27.2.2 - п. 25.2.2)</t>
  </si>
  <si>
    <t>27.2.2</t>
  </si>
  <si>
    <t>также в сальдированном выражении (п. 27.2.1 - п. 25.2.1)</t>
  </si>
  <si>
    <t>30.2.6</t>
  </si>
  <si>
    <t>30.2.5</t>
  </si>
  <si>
    <t>30.2.4</t>
  </si>
  <si>
    <t>30.2.3</t>
  </si>
  <si>
    <t>30.2.2</t>
  </si>
  <si>
    <t>32.2.6.1</t>
  </si>
  <si>
    <t>также в сальдированном выражении (п. 32.2.6 - п. 30.2.6)</t>
  </si>
  <si>
    <t>32.2.6</t>
  </si>
  <si>
    <t>32.2.5.1</t>
  </si>
  <si>
    <t>также в сальдированном выражении (п. 32.2.5 - п. 30.2.5)</t>
  </si>
  <si>
    <t>32.2.5</t>
  </si>
  <si>
    <t>32.2.4.1</t>
  </si>
  <si>
    <t>также в сальдированном выражении (п. 32.2.4 - п. 30.2.4)</t>
  </si>
  <si>
    <t>32.2.4</t>
  </si>
  <si>
    <t>32.2.3.1</t>
  </si>
  <si>
    <t>также в сальдированном выражении (п. 32.2.3 - п. 30.2.3)</t>
  </si>
  <si>
    <t>32.2.3</t>
  </si>
  <si>
    <t>32.2.2.1</t>
  </si>
  <si>
    <t>также в сальдированном выражении (п. 32.2.2 - п. 30.2.2)</t>
  </si>
  <si>
    <t>32.2.2</t>
  </si>
  <si>
    <t>также в сальдированном выражении (п. 32.2.1 - п. 30.2.1)</t>
  </si>
  <si>
    <t>ЗАО "Водоканал" г.Новокузнецк</t>
  </si>
  <si>
    <t xml:space="preserve"> ИНН 4216002311 /  КПП 421650001</t>
  </si>
  <si>
    <t>Генеральный директор</t>
  </si>
  <si>
    <t>Тихонова Т.Е.</t>
  </si>
  <si>
    <t>Главный энергетик</t>
  </si>
  <si>
    <t>Мишуков С.А.</t>
  </si>
  <si>
    <t>8(3843)463-547, 790-627</t>
  </si>
  <si>
    <t>ОАО"Мобиком-Новосибирск"</t>
  </si>
  <si>
    <t>ОАО"Вымпел-Ком"</t>
  </si>
  <si>
    <t>ОАО"МТС"</t>
  </si>
  <si>
    <t>ООО"Кем.мобильная связь"</t>
  </si>
  <si>
    <t>ОАО "ЕнисейТелеКом" (бывш. ОАО"Стэк-Джи-Эс-Эм")</t>
  </si>
  <si>
    <t>РГ "Про-Медиа"</t>
  </si>
  <si>
    <t>ООО"Скай-Линк" (бывш.ОАО"Кузбасская сотовая связь")</t>
  </si>
  <si>
    <t>ЗАО "Престиж-Интернет" ("Энфорта")</t>
  </si>
  <si>
    <t>МУП "Коммунальные услуги г.Новокузнецка"</t>
  </si>
  <si>
    <t>МП"ЭГЭТ"</t>
  </si>
  <si>
    <t>Д/сад "Улыбка"</t>
  </si>
  <si>
    <t>ЗАО"Транзит" пр. Строителей,98</t>
  </si>
  <si>
    <t>Магазин  ф.л.Никитин Ю.Г. (с Атаманово)</t>
  </si>
  <si>
    <t>Багерная насосная станция ОАО"ЗС ТЭЦ"</t>
  </si>
  <si>
    <t>Сетевая 1</t>
  </si>
  <si>
    <t>Сетевая 2</t>
  </si>
  <si>
    <t>Сетевая i</t>
  </si>
  <si>
    <t xml:space="preserve">факт II полугодие 2013 </t>
  </si>
  <si>
    <t>Отпуск (передача) электроэнергии территориальной сетевой организацией факт II полугодия 2013года</t>
  </si>
  <si>
    <t>факт II полугодие  2013г</t>
  </si>
  <si>
    <t xml:space="preserve">2013 (факт II полугодие) </t>
  </si>
  <si>
    <t>2013 (факт IIполугодие)</t>
  </si>
  <si>
    <t>2013</t>
  </si>
  <si>
    <t xml:space="preserve">                 за II полугодие 2013г.</t>
  </si>
  <si>
    <t xml:space="preserve">     Фактический баланс эл.энергии и мощности</t>
  </si>
  <si>
    <t>факт II полугодие 2013г</t>
  </si>
  <si>
    <t>8(3843) 900-897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</si>
</sst>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00000"/>
    <numFmt numFmtId="168" formatCode="0.0"/>
    <numFmt numFmtId="169" formatCode="#,##0.0"/>
    <numFmt numFmtId="170" formatCode="0.000%"/>
    <numFmt numFmtId="171" formatCode="#,##0.0000"/>
    <numFmt numFmtId="172" formatCode="&quot;$&quot;#,##0_);[Red]\(&quot;$&quot;#,##0\)"/>
    <numFmt numFmtId="173" formatCode="General_)"/>
    <numFmt numFmtId="174" formatCode=";;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13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6"/>
      <color indexed="8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6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44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2" fontId="18" fillId="0" borderId="0" applyFont="0" applyFill="0" applyBorder="0" applyAlignment="0" applyProtection="0"/>
    <xf numFmtId="49" fontId="6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3" fontId="9" fillId="0" borderId="1">
      <alignment/>
      <protection locked="0"/>
    </xf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73" fontId="21" fillId="28" borderId="1">
      <alignment/>
      <protection/>
    </xf>
    <xf numFmtId="4" fontId="6" fillId="29" borderId="8" applyBorder="0">
      <alignment horizontal="right"/>
      <protection/>
    </xf>
    <xf numFmtId="0" fontId="67" fillId="0" borderId="9" applyNumberFormat="0" applyFill="0" applyAlignment="0" applyProtection="0"/>
    <xf numFmtId="0" fontId="68" fillId="30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Continuous" vertical="center" wrapText="1"/>
      <protection/>
    </xf>
    <xf numFmtId="0" fontId="22" fillId="31" borderId="0" applyFill="0">
      <alignment wrapText="1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9" fillId="0" borderId="0">
      <alignment/>
      <protection/>
    </xf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49" fontId="22" fillId="0" borderId="0">
      <alignment horizontal="center"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9" fillId="31" borderId="0" applyFont="0" applyBorder="0">
      <alignment horizontal="right"/>
      <protection/>
    </xf>
    <xf numFmtId="4" fontId="9" fillId="31" borderId="0" applyFont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0" fontId="75" fillId="36" borderId="0" applyNumberFormat="0" applyBorder="0" applyAlignment="0" applyProtection="0"/>
  </cellStyleXfs>
  <cellXfs count="59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29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1" borderId="8" xfId="0" applyFont="1" applyFill="1" applyBorder="1" applyAlignment="1" applyProtection="1">
      <alignment vertical="justify"/>
      <protection/>
    </xf>
    <xf numFmtId="164" fontId="5" fillId="31" borderId="14" xfId="0" applyNumberFormat="1" applyFont="1" applyFill="1" applyBorder="1" applyAlignment="1" applyProtection="1">
      <alignment/>
      <protection/>
    </xf>
    <xf numFmtId="164" fontId="5" fillId="31" borderId="8" xfId="0" applyNumberFormat="1" applyFont="1" applyFill="1" applyBorder="1" applyAlignment="1" applyProtection="1">
      <alignment/>
      <protection/>
    </xf>
    <xf numFmtId="164" fontId="5" fillId="31" borderId="15" xfId="0" applyNumberFormat="1" applyFont="1" applyFill="1" applyBorder="1" applyAlignment="1" applyProtection="1">
      <alignment/>
      <protection/>
    </xf>
    <xf numFmtId="0" fontId="5" fillId="29" borderId="8" xfId="0" applyFont="1" applyFill="1" applyBorder="1" applyAlignment="1" applyProtection="1">
      <alignment vertical="justify"/>
      <protection locked="0"/>
    </xf>
    <xf numFmtId="164" fontId="5" fillId="29" borderId="14" xfId="0" applyNumberFormat="1" applyFont="1" applyFill="1" applyBorder="1" applyAlignment="1" applyProtection="1">
      <alignment/>
      <protection locked="0"/>
    </xf>
    <xf numFmtId="164" fontId="5" fillId="29" borderId="8" xfId="0" applyNumberFormat="1" applyFont="1" applyFill="1" applyBorder="1" applyAlignment="1" applyProtection="1">
      <alignment/>
      <protection locked="0"/>
    </xf>
    <xf numFmtId="164" fontId="5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6" fillId="29" borderId="8" xfId="56" applyNumberFormat="1" applyBorder="1" applyAlignment="1" applyProtection="1">
      <alignment horizontal="right" vertical="center"/>
      <protection locked="0"/>
    </xf>
    <xf numFmtId="164" fontId="5" fillId="31" borderId="16" xfId="0" applyNumberFormat="1" applyFont="1" applyFill="1" applyBorder="1" applyAlignment="1" applyProtection="1">
      <alignment/>
      <protection/>
    </xf>
    <xf numFmtId="164" fontId="5" fillId="31" borderId="17" xfId="0" applyNumberFormat="1" applyFont="1" applyFill="1" applyBorder="1" applyAlignment="1" applyProtection="1">
      <alignment/>
      <protection/>
    </xf>
    <xf numFmtId="164" fontId="5" fillId="31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29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justify"/>
      <protection/>
    </xf>
    <xf numFmtId="0" fontId="5" fillId="0" borderId="23" xfId="0" applyFont="1" applyFill="1" applyBorder="1" applyAlignment="1" applyProtection="1">
      <alignment/>
      <protection/>
    </xf>
    <xf numFmtId="164" fontId="5" fillId="31" borderId="13" xfId="0" applyNumberFormat="1" applyFont="1" applyFill="1" applyBorder="1" applyAlignment="1" applyProtection="1">
      <alignment/>
      <protection/>
    </xf>
    <xf numFmtId="164" fontId="5" fillId="31" borderId="24" xfId="0" applyNumberFormat="1" applyFont="1" applyFill="1" applyBorder="1" applyAlignment="1" applyProtection="1">
      <alignment/>
      <protection/>
    </xf>
    <xf numFmtId="164" fontId="5" fillId="31" borderId="2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justify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8" xfId="0" applyNumberFormat="1" applyFont="1" applyFill="1" applyBorder="1" applyAlignment="1" applyProtection="1">
      <alignment/>
      <protection/>
    </xf>
    <xf numFmtId="165" fontId="5" fillId="29" borderId="8" xfId="0" applyNumberFormat="1" applyFont="1" applyFill="1" applyBorder="1" applyAlignment="1" applyProtection="1">
      <alignment/>
      <protection locked="0"/>
    </xf>
    <xf numFmtId="165" fontId="5" fillId="29" borderId="15" xfId="0" applyNumberFormat="1" applyFont="1" applyFill="1" applyBorder="1" applyAlignment="1" applyProtection="1">
      <alignment/>
      <protection locked="0"/>
    </xf>
    <xf numFmtId="0" fontId="5" fillId="29" borderId="15" xfId="0" applyFont="1" applyFill="1" applyBorder="1" applyAlignment="1" applyProtection="1">
      <alignment vertical="justify"/>
      <protection locked="0"/>
    </xf>
    <xf numFmtId="164" fontId="5" fillId="31" borderId="14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justify"/>
      <protection/>
    </xf>
    <xf numFmtId="0" fontId="5" fillId="0" borderId="15" xfId="0" applyFont="1" applyBorder="1" applyAlignment="1" applyProtection="1">
      <alignment vertical="justify"/>
      <protection/>
    </xf>
    <xf numFmtId="0" fontId="5" fillId="0" borderId="20" xfId="0" applyFont="1" applyFill="1" applyBorder="1" applyAlignment="1" applyProtection="1">
      <alignment vertical="justify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justify"/>
      <protection/>
    </xf>
    <xf numFmtId="0" fontId="5" fillId="0" borderId="18" xfId="0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vertical="justify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7" fontId="2" fillId="31" borderId="13" xfId="0" applyNumberFormat="1" applyFont="1" applyFill="1" applyBorder="1" applyAlignment="1" applyProtection="1">
      <alignment/>
      <protection/>
    </xf>
    <xf numFmtId="167" fontId="2" fillId="31" borderId="24" xfId="0" applyNumberFormat="1" applyFont="1" applyFill="1" applyBorder="1" applyAlignment="1" applyProtection="1">
      <alignment/>
      <protection/>
    </xf>
    <xf numFmtId="167" fontId="2" fillId="31" borderId="22" xfId="0" applyNumberFormat="1" applyFont="1" applyFill="1" applyBorder="1" applyAlignment="1" applyProtection="1">
      <alignment/>
      <protection/>
    </xf>
    <xf numFmtId="167" fontId="2" fillId="31" borderId="14" xfId="0" applyNumberFormat="1" applyFont="1" applyFill="1" applyBorder="1" applyAlignment="1" applyProtection="1">
      <alignment/>
      <protection/>
    </xf>
    <xf numFmtId="167" fontId="2" fillId="31" borderId="8" xfId="0" applyNumberFormat="1" applyFont="1" applyFill="1" applyBorder="1" applyAlignment="1" applyProtection="1">
      <alignment/>
      <protection/>
    </xf>
    <xf numFmtId="167" fontId="2" fillId="31" borderId="15" xfId="0" applyNumberFormat="1" applyFont="1" applyFill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 locked="0"/>
    </xf>
    <xf numFmtId="167" fontId="2" fillId="0" borderId="8" xfId="0" applyNumberFormat="1" applyFont="1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/>
      <protection locked="0"/>
    </xf>
    <xf numFmtId="167" fontId="2" fillId="29" borderId="8" xfId="0" applyNumberFormat="1" applyFont="1" applyFill="1" applyBorder="1" applyAlignment="1" applyProtection="1">
      <alignment/>
      <protection locked="0"/>
    </xf>
    <xf numFmtId="167" fontId="2" fillId="29" borderId="15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/>
      <protection/>
    </xf>
    <xf numFmtId="164" fontId="2" fillId="31" borderId="14" xfId="0" applyNumberFormat="1" applyFont="1" applyFill="1" applyBorder="1" applyAlignment="1" applyProtection="1">
      <alignment/>
      <protection locked="0"/>
    </xf>
    <xf numFmtId="164" fontId="2" fillId="29" borderId="8" xfId="0" applyNumberFormat="1" applyFont="1" applyFill="1" applyBorder="1" applyAlignment="1" applyProtection="1">
      <alignment/>
      <protection locked="0"/>
    </xf>
    <xf numFmtId="164" fontId="2" fillId="29" borderId="15" xfId="0" applyNumberFormat="1" applyFont="1" applyFill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/>
    </xf>
    <xf numFmtId="167" fontId="2" fillId="0" borderId="21" xfId="0" applyNumberFormat="1" applyFont="1" applyBorder="1" applyAlignment="1" applyProtection="1">
      <alignment/>
      <protection/>
    </xf>
    <xf numFmtId="167" fontId="2" fillId="0" borderId="20" xfId="0" applyNumberFormat="1" applyFont="1" applyBorder="1" applyAlignment="1" applyProtection="1">
      <alignment/>
      <protection/>
    </xf>
    <xf numFmtId="167" fontId="2" fillId="0" borderId="8" xfId="0" applyNumberFormat="1" applyFont="1" applyBorder="1" applyAlignment="1" applyProtection="1">
      <alignment/>
      <protection/>
    </xf>
    <xf numFmtId="16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7" fontId="2" fillId="0" borderId="29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164" fontId="2" fillId="31" borderId="8" xfId="0" applyNumberFormat="1" applyFont="1" applyFill="1" applyBorder="1" applyAlignment="1" applyProtection="1">
      <alignment/>
      <protection/>
    </xf>
    <xf numFmtId="165" fontId="2" fillId="31" borderId="8" xfId="0" applyNumberFormat="1" applyFont="1" applyFill="1" applyBorder="1" applyAlignment="1" applyProtection="1">
      <alignment horizontal="center"/>
      <protection/>
    </xf>
    <xf numFmtId="1" fontId="2" fillId="31" borderId="8" xfId="0" applyNumberFormat="1" applyFont="1" applyFill="1" applyBorder="1" applyAlignment="1" applyProtection="1">
      <alignment/>
      <protection/>
    </xf>
    <xf numFmtId="3" fontId="2" fillId="31" borderId="8" xfId="0" applyNumberFormat="1" applyFont="1" applyFill="1" applyBorder="1" applyAlignment="1" applyProtection="1">
      <alignment horizontal="center"/>
      <protection/>
    </xf>
    <xf numFmtId="0" fontId="2" fillId="29" borderId="8" xfId="0" applyFont="1" applyFill="1" applyBorder="1" applyAlignment="1" applyProtection="1">
      <alignment/>
      <protection locked="0"/>
    </xf>
    <xf numFmtId="168" fontId="2" fillId="29" borderId="8" xfId="0" applyNumberFormat="1" applyFont="1" applyFill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/>
      <protection/>
    </xf>
    <xf numFmtId="3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justify"/>
      <protection/>
    </xf>
    <xf numFmtId="0" fontId="2" fillId="0" borderId="8" xfId="0" applyFont="1" applyFill="1" applyBorder="1" applyAlignment="1" applyProtection="1">
      <alignment/>
      <protection locked="0"/>
    </xf>
    <xf numFmtId="164" fontId="2" fillId="31" borderId="8" xfId="0" applyNumberFormat="1" applyFont="1" applyFill="1" applyBorder="1" applyAlignment="1" applyProtection="1">
      <alignment/>
      <protection locked="0"/>
    </xf>
    <xf numFmtId="165" fontId="2" fillId="31" borderId="8" xfId="0" applyNumberFormat="1" applyFont="1" applyFill="1" applyBorder="1" applyAlignment="1" applyProtection="1">
      <alignment horizontal="center"/>
      <protection locked="0"/>
    </xf>
    <xf numFmtId="1" fontId="2" fillId="31" borderId="8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right"/>
      <protection/>
    </xf>
    <xf numFmtId="1" fontId="2" fillId="31" borderId="8" xfId="0" applyNumberFormat="1" applyFont="1" applyFill="1" applyBorder="1" applyAlignment="1" applyProtection="1">
      <alignment horizontal="center"/>
      <protection/>
    </xf>
    <xf numFmtId="164" fontId="2" fillId="29" borderId="8" xfId="0" applyNumberFormat="1" applyFont="1" applyFill="1" applyBorder="1" applyAlignment="1" applyProtection="1">
      <alignment horizontal="center"/>
      <protection locked="0"/>
    </xf>
    <xf numFmtId="1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/>
    </xf>
    <xf numFmtId="0" fontId="8" fillId="0" borderId="23" xfId="0" applyFont="1" applyFill="1" applyBorder="1" applyAlignment="1" applyProtection="1">
      <alignment vertical="justify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vertical="justify"/>
      <protection/>
    </xf>
    <xf numFmtId="164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vertical="justify"/>
      <protection/>
    </xf>
    <xf numFmtId="16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49" fontId="7" fillId="31" borderId="14" xfId="64" applyNumberFormat="1" applyFont="1" applyFill="1" applyBorder="1" applyAlignment="1" applyProtection="1">
      <alignment horizontal="center"/>
      <protection/>
    </xf>
    <xf numFmtId="0" fontId="7" fillId="31" borderId="8" xfId="64" applyFont="1" applyFill="1" applyBorder="1" applyAlignment="1" applyProtection="1">
      <alignment vertical="justify"/>
      <protection/>
    </xf>
    <xf numFmtId="164" fontId="7" fillId="31" borderId="8" xfId="64" applyNumberFormat="1" applyFont="1" applyFill="1" applyBorder="1" applyProtection="1">
      <alignment/>
      <protection/>
    </xf>
    <xf numFmtId="0" fontId="7" fillId="0" borderId="0" xfId="64" applyFont="1" applyFill="1" applyProtection="1">
      <alignment/>
      <protection locked="0"/>
    </xf>
    <xf numFmtId="0" fontId="7" fillId="0" borderId="0" xfId="64" applyFont="1" applyProtection="1">
      <alignment/>
      <protection/>
    </xf>
    <xf numFmtId="49" fontId="7" fillId="0" borderId="14" xfId="64" applyNumberFormat="1" applyFont="1" applyBorder="1" applyAlignment="1" applyProtection="1">
      <alignment horizontal="center"/>
      <protection/>
    </xf>
    <xf numFmtId="0" fontId="7" fillId="0" borderId="8" xfId="64" applyFont="1" applyBorder="1" applyAlignment="1" applyProtection="1">
      <alignment vertical="justify"/>
      <protection/>
    </xf>
    <xf numFmtId="164" fontId="7" fillId="0" borderId="8" xfId="64" applyNumberFormat="1" applyFont="1" applyBorder="1" applyProtection="1">
      <alignment/>
      <protection/>
    </xf>
    <xf numFmtId="0" fontId="7" fillId="0" borderId="0" xfId="64" applyFont="1" applyFill="1" applyProtection="1">
      <alignment/>
      <protection/>
    </xf>
    <xf numFmtId="0" fontId="7" fillId="0" borderId="0" xfId="64" applyFont="1" applyProtection="1">
      <alignment/>
      <protection locked="0"/>
    </xf>
    <xf numFmtId="0" fontId="7" fillId="31" borderId="8" xfId="64" applyFont="1" applyFill="1" applyBorder="1" applyAlignment="1" applyProtection="1" quotePrefix="1">
      <alignment vertical="justify"/>
      <protection/>
    </xf>
    <xf numFmtId="49" fontId="7" fillId="0" borderId="0" xfId="64" applyNumberFormat="1" applyFont="1" applyAlignment="1" applyProtection="1">
      <alignment horizontal="center"/>
      <protection locked="0"/>
    </xf>
    <xf numFmtId="0" fontId="7" fillId="0" borderId="0" xfId="64" applyFont="1" applyAlignment="1" applyProtection="1">
      <alignment vertical="justify"/>
      <protection locked="0"/>
    </xf>
    <xf numFmtId="164" fontId="7" fillId="0" borderId="0" xfId="64" applyNumberFormat="1" applyFont="1" applyProtection="1">
      <alignment/>
      <protection locked="0"/>
    </xf>
    <xf numFmtId="49" fontId="7" fillId="0" borderId="0" xfId="64" applyNumberFormat="1" applyFont="1" applyAlignment="1">
      <alignment horizontal="center"/>
      <protection/>
    </xf>
    <xf numFmtId="0" fontId="10" fillId="0" borderId="0" xfId="64" applyFont="1" applyFill="1" applyAlignment="1">
      <alignment horizontal="center" vertical="center" wrapText="1"/>
      <protection/>
    </xf>
    <xf numFmtId="0" fontId="2" fillId="0" borderId="0" xfId="64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3" fillId="0" borderId="0" xfId="64" applyFont="1" applyFill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8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4" fillId="0" borderId="14" xfId="54" applyFont="1" applyBorder="1" applyProtection="1">
      <alignment horizontal="center" vertical="center" wrapText="1"/>
      <protection/>
    </xf>
    <xf numFmtId="0" fontId="4" fillId="0" borderId="8" xfId="54" applyFont="1" applyBorder="1" applyProtection="1">
      <alignment horizontal="center" vertical="center" wrapText="1"/>
      <protection/>
    </xf>
    <xf numFmtId="0" fontId="4" fillId="0" borderId="15" xfId="54" applyFont="1" applyBorder="1" applyProtection="1">
      <alignment horizontal="center" vertical="center" wrapText="1"/>
      <protection/>
    </xf>
    <xf numFmtId="0" fontId="7" fillId="0" borderId="8" xfId="64" applyFont="1" applyFill="1" applyBorder="1" applyAlignment="1" applyProtection="1">
      <alignment horizontal="center" vertical="center" wrapText="1"/>
      <protection/>
    </xf>
    <xf numFmtId="0" fontId="7" fillId="0" borderId="30" xfId="64" applyFont="1" applyFill="1" applyBorder="1" applyProtection="1">
      <alignment/>
      <protection/>
    </xf>
    <xf numFmtId="3" fontId="7" fillId="31" borderId="14" xfId="56" applyNumberFormat="1" applyFont="1" applyFill="1" applyBorder="1" applyAlignment="1" applyProtection="1">
      <alignment horizontal="center"/>
      <protection/>
    </xf>
    <xf numFmtId="4" fontId="7" fillId="29" borderId="8" xfId="56" applyNumberFormat="1" applyFont="1" applyFill="1" applyBorder="1" applyProtection="1">
      <alignment horizontal="right"/>
      <protection locked="0"/>
    </xf>
    <xf numFmtId="4" fontId="7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Border="1" applyAlignment="1" applyProtection="1">
      <alignment horizontal="right" vertical="center"/>
      <protection locked="0"/>
    </xf>
    <xf numFmtId="0" fontId="7" fillId="0" borderId="8" xfId="64" applyFont="1" applyBorder="1" applyProtection="1">
      <alignment/>
      <protection/>
    </xf>
    <xf numFmtId="0" fontId="7" fillId="0" borderId="8" xfId="64" applyFont="1" applyBorder="1" applyAlignment="1" applyProtection="1">
      <alignment horizontal="left" vertical="top" wrapText="1"/>
      <protection/>
    </xf>
    <xf numFmtId="0" fontId="7" fillId="0" borderId="8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top"/>
      <protection/>
    </xf>
    <xf numFmtId="0" fontId="4" fillId="0" borderId="8" xfId="64" applyFont="1" applyBorder="1" applyAlignment="1" applyProtection="1">
      <alignment horizontal="left" vertical="top" wrapText="1"/>
      <protection/>
    </xf>
    <xf numFmtId="0" fontId="4" fillId="0" borderId="8" xfId="64" applyFont="1" applyBorder="1" applyAlignment="1" applyProtection="1">
      <alignment horizontal="center" vertical="center" wrapText="1"/>
      <protection/>
    </xf>
    <xf numFmtId="0" fontId="4" fillId="0" borderId="8" xfId="64" applyFont="1" applyBorder="1" applyAlignment="1" applyProtection="1">
      <alignment vertical="top"/>
      <protection/>
    </xf>
    <xf numFmtId="3" fontId="4" fillId="31" borderId="14" xfId="64" applyNumberFormat="1" applyFont="1" applyFill="1" applyBorder="1" applyAlignment="1" applyProtection="1">
      <alignment horizontal="center"/>
      <protection/>
    </xf>
    <xf numFmtId="4" fontId="7" fillId="31" borderId="8" xfId="56" applyNumberFormat="1" applyFont="1" applyFill="1" applyBorder="1" applyAlignment="1" applyProtection="1">
      <alignment horizontal="right" vertical="center"/>
      <protection/>
    </xf>
    <xf numFmtId="4" fontId="4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Fill="1" applyBorder="1" applyAlignment="1" applyProtection="1">
      <alignment horizontal="right" vertical="center"/>
      <protection locked="0"/>
    </xf>
    <xf numFmtId="0" fontId="7" fillId="0" borderId="8" xfId="64" applyFont="1" applyBorder="1" applyAlignment="1" applyProtection="1">
      <alignment wrapText="1"/>
      <protection/>
    </xf>
    <xf numFmtId="0" fontId="7" fillId="0" borderId="14" xfId="64" applyFont="1" applyBorder="1" applyProtection="1">
      <alignment/>
      <protection/>
    </xf>
    <xf numFmtId="4" fontId="4" fillId="31" borderId="8" xfId="64" applyNumberFormat="1" applyFont="1" applyFill="1" applyBorder="1" applyAlignment="1" applyProtection="1">
      <alignment horizontal="right" vertical="center"/>
      <protection/>
    </xf>
    <xf numFmtId="4" fontId="4" fillId="0" borderId="8" xfId="78" applyFont="1" applyFill="1" applyBorder="1" applyAlignment="1" applyProtection="1">
      <alignment horizontal="center" vertical="center" wrapText="1"/>
      <protection/>
    </xf>
    <xf numFmtId="0" fontId="7" fillId="0" borderId="8" xfId="64" applyNumberFormat="1" applyFont="1" applyBorder="1" applyProtection="1">
      <alignment/>
      <protection/>
    </xf>
    <xf numFmtId="4" fontId="4" fillId="31" borderId="14" xfId="78" applyFont="1" applyBorder="1" applyAlignment="1" applyProtection="1">
      <alignment horizontal="right" vertical="center"/>
      <protection/>
    </xf>
    <xf numFmtId="4" fontId="4" fillId="31" borderId="8" xfId="78" applyFont="1" applyBorder="1" applyAlignment="1" applyProtection="1">
      <alignment horizontal="right" vertical="center"/>
      <protection/>
    </xf>
    <xf numFmtId="3" fontId="4" fillId="31" borderId="14" xfId="78" applyNumberFormat="1" applyFont="1" applyBorder="1" applyAlignment="1" applyProtection="1">
      <alignment horizontal="center" vertical="center"/>
      <protection/>
    </xf>
    <xf numFmtId="4" fontId="4" fillId="0" borderId="8" xfId="56" applyNumberFormat="1" applyFont="1" applyFill="1" applyBorder="1" applyAlignment="1" applyProtection="1">
      <alignment horizontal="center" vertical="center" wrapText="1"/>
      <protection/>
    </xf>
    <xf numFmtId="0" fontId="7" fillId="0" borderId="8" xfId="56" applyNumberFormat="1" applyFont="1" applyFill="1" applyBorder="1" applyProtection="1">
      <alignment horizontal="right"/>
      <protection/>
    </xf>
    <xf numFmtId="4" fontId="7" fillId="31" borderId="14" xfId="56" applyNumberFormat="1" applyFont="1" applyFill="1" applyBorder="1" applyAlignment="1" applyProtection="1">
      <alignment horizontal="right" vertical="center"/>
      <protection/>
    </xf>
    <xf numFmtId="3" fontId="7" fillId="31" borderId="14" xfId="56" applyNumberFormat="1" applyFont="1" applyFill="1" applyBorder="1" applyAlignment="1" applyProtection="1">
      <alignment horizontal="center" vertical="center"/>
      <protection/>
    </xf>
    <xf numFmtId="4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Protection="1">
      <alignment horizontal="right"/>
      <protection/>
    </xf>
    <xf numFmtId="4" fontId="7" fillId="31" borderId="16" xfId="56" applyNumberFormat="1" applyFont="1" applyFill="1" applyBorder="1" applyAlignment="1" applyProtection="1">
      <alignment horizontal="right" vertical="center"/>
      <protection/>
    </xf>
    <xf numFmtId="4" fontId="7" fillId="31" borderId="17" xfId="56" applyNumberFormat="1" applyFont="1" applyFill="1" applyBorder="1" applyAlignment="1" applyProtection="1">
      <alignment horizontal="right" vertical="center"/>
      <protection/>
    </xf>
    <xf numFmtId="4" fontId="4" fillId="31" borderId="18" xfId="78" applyFont="1" applyBorder="1" applyAlignment="1" applyProtection="1">
      <alignment horizontal="right" vertical="center"/>
      <protection/>
    </xf>
    <xf numFmtId="3" fontId="7" fillId="31" borderId="16" xfId="56" applyNumberFormat="1" applyFont="1" applyFill="1" applyBorder="1" applyAlignment="1" applyProtection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14" fillId="0" borderId="14" xfId="54" applyFont="1" applyBorder="1" applyAlignment="1" applyProtection="1">
      <alignment horizontal="center" vertical="center" wrapText="1"/>
      <protection/>
    </xf>
    <xf numFmtId="0" fontId="14" fillId="0" borderId="25" xfId="54" applyFont="1" applyBorder="1" applyAlignment="1" applyProtection="1">
      <alignment horizontal="center" vertical="center" wrapText="1"/>
      <protection/>
    </xf>
    <xf numFmtId="0" fontId="14" fillId="0" borderId="8" xfId="54" applyFont="1" applyBorder="1" applyAlignment="1" applyProtection="1">
      <alignment horizontal="center" vertical="center" wrapText="1"/>
      <protection/>
    </xf>
    <xf numFmtId="0" fontId="14" fillId="0" borderId="15" xfId="54" applyFont="1" applyBorder="1" applyAlignment="1" applyProtection="1">
      <alignment horizontal="center" vertical="center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8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0" fontId="15" fillId="0" borderId="15" xfId="54" applyFont="1" applyBorder="1" applyAlignment="1" applyProtection="1">
      <alignment horizontal="center" vertical="center" wrapText="1"/>
      <protection/>
    </xf>
    <xf numFmtId="0" fontId="17" fillId="0" borderId="16" xfId="54" applyFont="1" applyBorder="1" applyAlignment="1" applyProtection="1">
      <alignment horizontal="center" vertical="center" wrapText="1"/>
      <protection/>
    </xf>
    <xf numFmtId="0" fontId="17" fillId="0" borderId="31" xfId="54" applyFont="1" applyBorder="1" applyProtection="1">
      <alignment horizontal="center" vertical="center" wrapText="1"/>
      <protection/>
    </xf>
    <xf numFmtId="0" fontId="17" fillId="0" borderId="17" xfId="54" applyFont="1" applyBorder="1" applyAlignment="1" applyProtection="1">
      <alignment horizontal="center" vertical="center" wrapText="1"/>
      <protection/>
    </xf>
    <xf numFmtId="0" fontId="17" fillId="0" borderId="31" xfId="54" applyFont="1" applyBorder="1" applyAlignment="1" applyProtection="1">
      <alignment horizontal="center" vertical="center" wrapText="1"/>
      <protection/>
    </xf>
    <xf numFmtId="0" fontId="17" fillId="0" borderId="18" xfId="54" applyFont="1" applyBorder="1" applyAlignment="1" applyProtection="1">
      <alignment horizontal="center" vertical="center" wrapText="1"/>
      <protection/>
    </xf>
    <xf numFmtId="0" fontId="14" fillId="0" borderId="14" xfId="64" applyFont="1" applyBorder="1" applyAlignment="1" applyProtection="1">
      <alignment vertical="top" wrapText="1"/>
      <protection/>
    </xf>
    <xf numFmtId="2" fontId="5" fillId="0" borderId="32" xfId="64" applyNumberFormat="1" applyFont="1" applyFill="1" applyBorder="1" applyAlignment="1" applyProtection="1">
      <alignment horizontal="left" vertical="top"/>
      <protection/>
    </xf>
    <xf numFmtId="169" fontId="5" fillId="31" borderId="33" xfId="56" applyNumberFormat="1" applyFont="1" applyFill="1" applyBorder="1" applyAlignment="1" applyProtection="1">
      <alignment horizontal="center" vertical="center" wrapText="1"/>
      <protection/>
    </xf>
    <xf numFmtId="4" fontId="5" fillId="29" borderId="34" xfId="56" applyNumberFormat="1" applyFont="1" applyBorder="1" applyAlignment="1" applyProtection="1">
      <alignment horizontal="center" vertical="center" wrapText="1"/>
      <protection locked="0"/>
    </xf>
    <xf numFmtId="4" fontId="5" fillId="31" borderId="23" xfId="79" applyFont="1" applyBorder="1" applyAlignment="1" applyProtection="1">
      <alignment horizontal="center" vertical="center" wrapText="1"/>
      <protection/>
    </xf>
    <xf numFmtId="4" fontId="5" fillId="31" borderId="35" xfId="79" applyFont="1" applyBorder="1" applyAlignment="1" applyProtection="1">
      <alignment horizontal="center" vertical="center" wrapText="1"/>
      <protection/>
    </xf>
    <xf numFmtId="1" fontId="5" fillId="0" borderId="15" xfId="64" applyNumberFormat="1" applyFont="1" applyFill="1" applyBorder="1" applyAlignment="1" applyProtection="1">
      <alignment horizontal="left" vertical="top"/>
      <protection/>
    </xf>
    <xf numFmtId="169" fontId="5" fillId="31" borderId="14" xfId="56" applyNumberFormat="1" applyFont="1" applyFill="1" applyBorder="1" applyAlignment="1" applyProtection="1">
      <alignment horizontal="center" vertical="center" wrapText="1"/>
      <protection/>
    </xf>
    <xf numFmtId="4" fontId="5" fillId="31" borderId="25" xfId="79" applyFont="1" applyBorder="1" applyAlignment="1" applyProtection="1">
      <alignment horizontal="center" vertical="center" wrapText="1"/>
      <protection/>
    </xf>
    <xf numFmtId="4" fontId="5" fillId="31" borderId="15" xfId="79" applyFont="1" applyBorder="1" applyAlignment="1" applyProtection="1">
      <alignment horizontal="center" vertical="center" wrapText="1"/>
      <protection/>
    </xf>
    <xf numFmtId="0" fontId="5" fillId="0" borderId="15" xfId="64" applyFont="1" applyFill="1" applyBorder="1" applyProtection="1">
      <alignment/>
      <protection/>
    </xf>
    <xf numFmtId="0" fontId="5" fillId="0" borderId="25" xfId="64" applyFont="1" applyFill="1" applyBorder="1" applyProtection="1">
      <alignment/>
      <protection/>
    </xf>
    <xf numFmtId="0" fontId="5" fillId="0" borderId="25" xfId="64" applyFont="1" applyBorder="1" applyProtection="1">
      <alignment/>
      <protection/>
    </xf>
    <xf numFmtId="17" fontId="5" fillId="0" borderId="25" xfId="64" applyNumberFormat="1" applyFont="1" applyBorder="1" applyProtection="1" quotePrefix="1">
      <alignment/>
      <protection/>
    </xf>
    <xf numFmtId="4" fontId="14" fillId="0" borderId="25" xfId="79" applyFont="1" applyFill="1" applyBorder="1" applyAlignment="1" applyProtection="1">
      <alignment horizontal="left"/>
      <protection/>
    </xf>
    <xf numFmtId="4" fontId="14" fillId="31" borderId="14" xfId="79" applyFont="1" applyBorder="1" applyAlignment="1" applyProtection="1">
      <alignment horizontal="center" vertical="center" wrapText="1"/>
      <protection/>
    </xf>
    <xf numFmtId="4" fontId="14" fillId="31" borderId="8" xfId="79" applyFont="1" applyBorder="1" applyAlignment="1" applyProtection="1">
      <alignment horizontal="center" vertical="center" wrapText="1"/>
      <protection/>
    </xf>
    <xf numFmtId="4" fontId="14" fillId="31" borderId="25" xfId="79" applyFont="1" applyBorder="1" applyAlignment="1" applyProtection="1">
      <alignment horizontal="center" vertical="center" wrapText="1"/>
      <protection/>
    </xf>
    <xf numFmtId="4" fontId="14" fillId="31" borderId="15" xfId="79" applyFont="1" applyBorder="1" applyAlignment="1" applyProtection="1">
      <alignment horizontal="center" vertical="center" wrapText="1"/>
      <protection/>
    </xf>
    <xf numFmtId="0" fontId="14" fillId="0" borderId="25" xfId="64" applyFont="1" applyBorder="1" applyProtection="1">
      <alignment/>
      <protection/>
    </xf>
    <xf numFmtId="4" fontId="5" fillId="31" borderId="14" xfId="64" applyNumberFormat="1" applyFont="1" applyFill="1" applyBorder="1" applyAlignment="1" applyProtection="1">
      <alignment horizontal="center" vertical="center" wrapText="1"/>
      <protection/>
    </xf>
    <xf numFmtId="4" fontId="5" fillId="31" borderId="8" xfId="64" applyNumberFormat="1" applyFont="1" applyFill="1" applyBorder="1" applyAlignment="1" applyProtection="1">
      <alignment horizontal="center" vertical="center" wrapText="1"/>
      <protection/>
    </xf>
    <xf numFmtId="0" fontId="14" fillId="0" borderId="31" xfId="64" applyFont="1" applyBorder="1" applyProtection="1">
      <alignment/>
      <protection/>
    </xf>
    <xf numFmtId="4" fontId="5" fillId="31" borderId="16" xfId="64" applyNumberFormat="1" applyFont="1" applyFill="1" applyBorder="1" applyAlignment="1" applyProtection="1">
      <alignment horizontal="center" vertical="center" wrapText="1"/>
      <protection/>
    </xf>
    <xf numFmtId="4" fontId="5" fillId="31" borderId="17" xfId="64" applyNumberFormat="1" applyFont="1" applyFill="1" applyBorder="1" applyAlignment="1" applyProtection="1">
      <alignment horizontal="center" vertical="center" wrapText="1"/>
      <protection/>
    </xf>
    <xf numFmtId="4" fontId="14" fillId="31" borderId="31" xfId="80" applyFont="1" applyFill="1" applyBorder="1" applyAlignment="1" applyProtection="1">
      <alignment horizontal="center" vertical="center" wrapText="1"/>
      <protection/>
    </xf>
    <xf numFmtId="4" fontId="14" fillId="31" borderId="18" xfId="80" applyFont="1" applyFill="1" applyBorder="1" applyAlignment="1" applyProtection="1">
      <alignment horizontal="center" vertical="center" wrapText="1"/>
      <protection/>
    </xf>
    <xf numFmtId="0" fontId="13" fillId="0" borderId="0" xfId="64" applyFont="1">
      <alignment/>
      <protection/>
    </xf>
    <xf numFmtId="0" fontId="13" fillId="0" borderId="0" xfId="64" applyFont="1" applyFill="1">
      <alignment/>
      <protection/>
    </xf>
    <xf numFmtId="0" fontId="16" fillId="0" borderId="0" xfId="64" applyFont="1" applyAlignment="1">
      <alignment horizontal="center" vertical="justify"/>
      <protection/>
    </xf>
    <xf numFmtId="0" fontId="16" fillId="0" borderId="0" xfId="64" applyFont="1">
      <alignment/>
      <protection/>
    </xf>
    <xf numFmtId="49" fontId="7" fillId="0" borderId="0" xfId="64" applyNumberFormat="1" applyFont="1">
      <alignment/>
      <protection/>
    </xf>
    <xf numFmtId="49" fontId="7" fillId="0" borderId="0" xfId="64" applyNumberFormat="1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3" fillId="0" borderId="0" xfId="64" applyFont="1" applyAlignment="1" applyProtection="1">
      <alignment vertical="justify"/>
      <protection locked="0"/>
    </xf>
    <xf numFmtId="49" fontId="4" fillId="0" borderId="0" xfId="64" applyNumberFormat="1" applyFont="1">
      <alignment/>
      <protection/>
    </xf>
    <xf numFmtId="49" fontId="4" fillId="0" borderId="0" xfId="64" applyNumberFormat="1" applyFont="1" applyAlignment="1">
      <alignment horizontal="center"/>
      <protection/>
    </xf>
    <xf numFmtId="0" fontId="13" fillId="37" borderId="8" xfId="0" applyFont="1" applyFill="1" applyBorder="1" applyAlignment="1">
      <alignment vertical="center" wrapText="1"/>
    </xf>
    <xf numFmtId="0" fontId="13" fillId="37" borderId="8" xfId="0" applyFont="1" applyFill="1" applyBorder="1" applyAlignment="1">
      <alignment horizontal="left" vertical="center" wrapText="1"/>
    </xf>
    <xf numFmtId="0" fontId="7" fillId="37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29" borderId="8" xfId="0" applyFont="1" applyFill="1" applyBorder="1" applyAlignment="1" applyProtection="1">
      <alignment/>
      <protection/>
    </xf>
    <xf numFmtId="168" fontId="2" fillId="29" borderId="8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5" fillId="31" borderId="14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/>
      <protection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9" borderId="15" xfId="0" applyFont="1" applyFill="1" applyBorder="1" applyAlignment="1" applyProtection="1">
      <alignment/>
      <protection locked="0"/>
    </xf>
    <xf numFmtId="0" fontId="5" fillId="31" borderId="16" xfId="0" applyFont="1" applyFill="1" applyBorder="1" applyAlignment="1" applyProtection="1">
      <alignment horizontal="center"/>
      <protection/>
    </xf>
    <xf numFmtId="0" fontId="5" fillId="31" borderId="17" xfId="0" applyFont="1" applyFill="1" applyBorder="1" applyAlignment="1" applyProtection="1">
      <alignment vertical="justify"/>
      <protection/>
    </xf>
    <xf numFmtId="0" fontId="5" fillId="31" borderId="18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vertical="justify"/>
      <protection/>
    </xf>
    <xf numFmtId="0" fontId="2" fillId="0" borderId="45" xfId="0" applyFont="1" applyFill="1" applyBorder="1" applyAlignment="1" applyProtection="1">
      <alignment vertical="justify"/>
      <protection/>
    </xf>
    <xf numFmtId="0" fontId="2" fillId="0" borderId="45" xfId="0" applyFont="1" applyBorder="1" applyAlignment="1" applyProtection="1">
      <alignment vertical="justify"/>
      <protection/>
    </xf>
    <xf numFmtId="0" fontId="2" fillId="29" borderId="45" xfId="0" applyFont="1" applyFill="1" applyBorder="1" applyAlignment="1" applyProtection="1">
      <alignment vertical="justify"/>
      <protection locked="0"/>
    </xf>
    <xf numFmtId="164" fontId="2" fillId="0" borderId="45" xfId="0" applyNumberFormat="1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 vertical="justify"/>
      <protection/>
    </xf>
    <xf numFmtId="0" fontId="2" fillId="0" borderId="46" xfId="0" applyFont="1" applyBorder="1" applyAlignment="1" applyProtection="1">
      <alignment vertical="justify"/>
      <protection/>
    </xf>
    <xf numFmtId="0" fontId="2" fillId="0" borderId="47" xfId="0" applyFont="1" applyFill="1" applyBorder="1" applyAlignment="1" applyProtection="1">
      <alignment vertical="justify"/>
      <protection/>
    </xf>
    <xf numFmtId="0" fontId="31" fillId="0" borderId="48" xfId="0" applyFont="1" applyBorder="1" applyAlignment="1" applyProtection="1">
      <alignment wrapText="1"/>
      <protection/>
    </xf>
    <xf numFmtId="0" fontId="31" fillId="0" borderId="49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29" fillId="29" borderId="50" xfId="0" applyFont="1" applyFill="1" applyBorder="1" applyAlignment="1" applyProtection="1">
      <alignment horizontal="center" vertical="center" wrapText="1"/>
      <protection locked="0"/>
    </xf>
    <xf numFmtId="0" fontId="29" fillId="31" borderId="51" xfId="0" applyFont="1" applyFill="1" applyBorder="1" applyAlignment="1" applyProtection="1">
      <alignment horizontal="center" vertical="center" wrapText="1"/>
      <protection/>
    </xf>
    <xf numFmtId="164" fontId="4" fillId="0" borderId="0" xfId="64" applyNumberFormat="1" applyFont="1" applyProtection="1">
      <alignment/>
      <protection/>
    </xf>
    <xf numFmtId="0" fontId="4" fillId="0" borderId="0" xfId="64" applyFont="1" applyProtection="1">
      <alignment/>
      <protection/>
    </xf>
    <xf numFmtId="0" fontId="7" fillId="0" borderId="0" xfId="64" applyFont="1" applyAlignment="1" applyProtection="1">
      <alignment vertical="justify"/>
      <protection/>
    </xf>
    <xf numFmtId="164" fontId="7" fillId="0" borderId="0" xfId="64" applyNumberFormat="1" applyFont="1" applyProtection="1">
      <alignment/>
      <protection/>
    </xf>
    <xf numFmtId="49" fontId="7" fillId="0" borderId="52" xfId="64" applyNumberFormat="1" applyFont="1" applyBorder="1" applyAlignment="1" applyProtection="1">
      <alignment horizontal="center" vertical="center"/>
      <protection/>
    </xf>
    <xf numFmtId="0" fontId="7" fillId="0" borderId="53" xfId="64" applyFont="1" applyBorder="1" applyAlignment="1" applyProtection="1">
      <alignment horizontal="center" vertical="justify"/>
      <protection/>
    </xf>
    <xf numFmtId="164" fontId="7" fillId="0" borderId="53" xfId="64" applyNumberFormat="1" applyFont="1" applyBorder="1" applyAlignment="1" applyProtection="1">
      <alignment horizontal="center" vertical="justify"/>
      <protection/>
    </xf>
    <xf numFmtId="49" fontId="7" fillId="0" borderId="53" xfId="64" applyNumberFormat="1" applyFont="1" applyBorder="1" applyAlignment="1" applyProtection="1">
      <alignment horizontal="center" vertical="justify"/>
      <protection/>
    </xf>
    <xf numFmtId="0" fontId="7" fillId="0" borderId="54" xfId="64" applyFont="1" applyBorder="1" applyAlignment="1" applyProtection="1">
      <alignment horizontal="center" vertical="justify"/>
      <protection/>
    </xf>
    <xf numFmtId="49" fontId="7" fillId="31" borderId="33" xfId="64" applyNumberFormat="1" applyFont="1" applyFill="1" applyBorder="1" applyAlignment="1" applyProtection="1">
      <alignment horizontal="center"/>
      <protection/>
    </xf>
    <xf numFmtId="0" fontId="7" fillId="31" borderId="34" xfId="64" applyFont="1" applyFill="1" applyBorder="1" applyAlignment="1" applyProtection="1">
      <alignment vertical="justify"/>
      <protection/>
    </xf>
    <xf numFmtId="164" fontId="7" fillId="31" borderId="34" xfId="64" applyNumberFormat="1" applyFont="1" applyFill="1" applyBorder="1" applyProtection="1">
      <alignment/>
      <protection/>
    </xf>
    <xf numFmtId="49" fontId="7" fillId="29" borderId="34" xfId="64" applyNumberFormat="1" applyFont="1" applyFill="1" applyBorder="1" applyProtection="1">
      <alignment/>
      <protection/>
    </xf>
    <xf numFmtId="0" fontId="7" fillId="29" borderId="34" xfId="64" applyFont="1" applyFill="1" applyBorder="1" applyProtection="1">
      <alignment/>
      <protection/>
    </xf>
    <xf numFmtId="49" fontId="7" fillId="29" borderId="8" xfId="64" applyNumberFormat="1" applyFont="1" applyFill="1" applyBorder="1" applyProtection="1">
      <alignment/>
      <protection/>
    </xf>
    <xf numFmtId="0" fontId="7" fillId="29" borderId="8" xfId="64" applyFont="1" applyFill="1" applyBorder="1" applyProtection="1">
      <alignment/>
      <protection/>
    </xf>
    <xf numFmtId="0" fontId="7" fillId="29" borderId="15" xfId="64" applyFont="1" applyFill="1" applyBorder="1" applyProtection="1">
      <alignment/>
      <protection/>
    </xf>
    <xf numFmtId="49" fontId="7" fillId="29" borderId="14" xfId="64" applyNumberFormat="1" applyFont="1" applyFill="1" applyBorder="1" applyAlignment="1" applyProtection="1">
      <alignment horizontal="center"/>
      <protection/>
    </xf>
    <xf numFmtId="0" fontId="7" fillId="29" borderId="8" xfId="64" applyFont="1" applyFill="1" applyBorder="1" applyAlignment="1" applyProtection="1">
      <alignment vertical="justify"/>
      <protection/>
    </xf>
    <xf numFmtId="164" fontId="7" fillId="29" borderId="8" xfId="64" applyNumberFormat="1" applyFont="1" applyFill="1" applyBorder="1" applyProtection="1">
      <alignment/>
      <protection/>
    </xf>
    <xf numFmtId="49" fontId="7" fillId="0" borderId="14" xfId="64" applyNumberFormat="1" applyFont="1" applyFill="1" applyBorder="1" applyAlignment="1" applyProtection="1">
      <alignment horizontal="center"/>
      <protection/>
    </xf>
    <xf numFmtId="0" fontId="7" fillId="0" borderId="8" xfId="64" applyFont="1" applyFill="1" applyBorder="1" applyAlignment="1" applyProtection="1">
      <alignment vertical="justify"/>
      <protection/>
    </xf>
    <xf numFmtId="164" fontId="7" fillId="0" borderId="8" xfId="64" applyNumberFormat="1" applyFont="1" applyFill="1" applyBorder="1" applyProtection="1">
      <alignment/>
      <protection/>
    </xf>
    <xf numFmtId="0" fontId="7" fillId="0" borderId="8" xfId="64" applyFont="1" applyBorder="1" applyAlignment="1" applyProtection="1" quotePrefix="1">
      <alignment vertical="justify"/>
      <protection/>
    </xf>
    <xf numFmtId="49" fontId="7" fillId="29" borderId="16" xfId="64" applyNumberFormat="1" applyFont="1" applyFill="1" applyBorder="1" applyAlignment="1" applyProtection="1">
      <alignment horizontal="center"/>
      <protection/>
    </xf>
    <xf numFmtId="0" fontId="7" fillId="29" borderId="17" xfId="64" applyFont="1" applyFill="1" applyBorder="1" applyAlignment="1" applyProtection="1">
      <alignment vertical="justify"/>
      <protection/>
    </xf>
    <xf numFmtId="164" fontId="7" fillId="29" borderId="17" xfId="64" applyNumberFormat="1" applyFont="1" applyFill="1" applyBorder="1" applyProtection="1">
      <alignment/>
      <protection/>
    </xf>
    <xf numFmtId="49" fontId="7" fillId="29" borderId="17" xfId="64" applyNumberFormat="1" applyFont="1" applyFill="1" applyBorder="1" applyProtection="1">
      <alignment/>
      <protection/>
    </xf>
    <xf numFmtId="0" fontId="7" fillId="29" borderId="17" xfId="64" applyFont="1" applyFill="1" applyBorder="1" applyProtection="1">
      <alignment/>
      <protection/>
    </xf>
    <xf numFmtId="0" fontId="7" fillId="29" borderId="18" xfId="64" applyFont="1" applyFill="1" applyBorder="1" applyProtection="1">
      <alignment/>
      <protection/>
    </xf>
    <xf numFmtId="49" fontId="7" fillId="0" borderId="0" xfId="6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74" fontId="4" fillId="0" borderId="0" xfId="64" applyNumberFormat="1" applyFont="1" applyAlignment="1">
      <alignment horizontal="center"/>
      <protection/>
    </xf>
    <xf numFmtId="49" fontId="7" fillId="38" borderId="14" xfId="64" applyNumberFormat="1" applyFont="1" applyFill="1" applyBorder="1" applyAlignment="1" applyProtection="1">
      <alignment horizontal="center"/>
      <protection/>
    </xf>
    <xf numFmtId="0" fontId="7" fillId="38" borderId="8" xfId="64" applyFont="1" applyFill="1" applyBorder="1" applyAlignment="1" applyProtection="1">
      <alignment vertical="justify"/>
      <protection/>
    </xf>
    <xf numFmtId="49" fontId="7" fillId="38" borderId="19" xfId="64" applyNumberFormat="1" applyFont="1" applyFill="1" applyBorder="1" applyAlignment="1" applyProtection="1">
      <alignment horizontal="center"/>
      <protection/>
    </xf>
    <xf numFmtId="0" fontId="7" fillId="38" borderId="21" xfId="64" applyFont="1" applyFill="1" applyBorder="1" applyAlignment="1" applyProtection="1">
      <alignment vertical="justify"/>
      <protection/>
    </xf>
    <xf numFmtId="174" fontId="4" fillId="0" borderId="0" xfId="64" applyNumberFormat="1" applyFont="1" applyProtection="1">
      <alignment/>
      <protection locked="0"/>
    </xf>
    <xf numFmtId="164" fontId="7" fillId="31" borderId="34" xfId="64" applyNumberFormat="1" applyFont="1" applyFill="1" applyBorder="1" applyProtection="1">
      <alignment/>
      <protection locked="0"/>
    </xf>
    <xf numFmtId="49" fontId="7" fillId="29" borderId="34" xfId="64" applyNumberFormat="1" applyFont="1" applyFill="1" applyBorder="1" applyProtection="1">
      <alignment/>
      <protection locked="0"/>
    </xf>
    <xf numFmtId="0" fontId="7" fillId="29" borderId="34" xfId="64" applyFont="1" applyFill="1" applyBorder="1" applyProtection="1">
      <alignment/>
      <protection locked="0"/>
    </xf>
    <xf numFmtId="164" fontId="7" fillId="0" borderId="8" xfId="64" applyNumberFormat="1" applyFont="1" applyBorder="1" applyProtection="1">
      <alignment/>
      <protection locked="0"/>
    </xf>
    <xf numFmtId="49" fontId="7" fillId="29" borderId="8" xfId="64" applyNumberFormat="1" applyFont="1" applyFill="1" applyBorder="1" applyProtection="1">
      <alignment/>
      <protection locked="0"/>
    </xf>
    <xf numFmtId="0" fontId="7" fillId="29" borderId="8" xfId="64" applyFont="1" applyFill="1" applyBorder="1" applyProtection="1">
      <alignment/>
      <protection locked="0"/>
    </xf>
    <xf numFmtId="0" fontId="7" fillId="29" borderId="15" xfId="64" applyFont="1" applyFill="1" applyBorder="1" applyProtection="1">
      <alignment/>
      <protection locked="0"/>
    </xf>
    <xf numFmtId="164" fontId="7" fillId="31" borderId="8" xfId="64" applyNumberFormat="1" applyFont="1" applyFill="1" applyBorder="1" applyProtection="1">
      <alignment/>
      <protection locked="0"/>
    </xf>
    <xf numFmtId="164" fontId="7" fillId="29" borderId="8" xfId="64" applyNumberFormat="1" applyFont="1" applyFill="1" applyBorder="1" applyProtection="1">
      <alignment/>
      <protection locked="0"/>
    </xf>
    <xf numFmtId="164" fontId="7" fillId="0" borderId="8" xfId="64" applyNumberFormat="1" applyFont="1" applyFill="1" applyBorder="1" applyProtection="1">
      <alignment/>
      <protection locked="0"/>
    </xf>
    <xf numFmtId="164" fontId="7" fillId="38" borderId="8" xfId="64" applyNumberFormat="1" applyFont="1" applyFill="1" applyBorder="1" applyProtection="1">
      <alignment/>
      <protection locked="0"/>
    </xf>
    <xf numFmtId="49" fontId="7" fillId="38" borderId="8" xfId="64" applyNumberFormat="1" applyFont="1" applyFill="1" applyBorder="1" applyProtection="1">
      <alignment/>
      <protection locked="0"/>
    </xf>
    <xf numFmtId="0" fontId="7" fillId="38" borderId="8" xfId="64" applyFont="1" applyFill="1" applyBorder="1" applyProtection="1">
      <alignment/>
      <protection locked="0"/>
    </xf>
    <xf numFmtId="0" fontId="7" fillId="38" borderId="15" xfId="64" applyFont="1" applyFill="1" applyBorder="1" applyProtection="1">
      <alignment/>
      <protection locked="0"/>
    </xf>
    <xf numFmtId="164" fontId="7" fillId="38" borderId="21" xfId="64" applyNumberFormat="1" applyFont="1" applyFill="1" applyBorder="1" applyProtection="1">
      <alignment/>
      <protection locked="0"/>
    </xf>
    <xf numFmtId="49" fontId="7" fillId="38" borderId="21" xfId="64" applyNumberFormat="1" applyFont="1" applyFill="1" applyBorder="1" applyProtection="1">
      <alignment/>
      <protection locked="0"/>
    </xf>
    <xf numFmtId="0" fontId="7" fillId="38" borderId="21" xfId="64" applyFont="1" applyFill="1" applyBorder="1" applyProtection="1">
      <alignment/>
      <protection locked="0"/>
    </xf>
    <xf numFmtId="0" fontId="7" fillId="38" borderId="20" xfId="64" applyFont="1" applyFill="1" applyBorder="1" applyProtection="1">
      <alignment/>
      <protection locked="0"/>
    </xf>
    <xf numFmtId="164" fontId="7" fillId="29" borderId="17" xfId="64" applyNumberFormat="1" applyFont="1" applyFill="1" applyBorder="1" applyProtection="1">
      <alignment/>
      <protection locked="0"/>
    </xf>
    <xf numFmtId="49" fontId="7" fillId="29" borderId="17" xfId="64" applyNumberFormat="1" applyFont="1" applyFill="1" applyBorder="1" applyProtection="1">
      <alignment/>
      <protection locked="0"/>
    </xf>
    <xf numFmtId="0" fontId="7" fillId="29" borderId="17" xfId="64" applyFont="1" applyFill="1" applyBorder="1" applyProtection="1">
      <alignment/>
      <protection locked="0"/>
    </xf>
    <xf numFmtId="0" fontId="7" fillId="29" borderId="18" xfId="64" applyFont="1" applyFill="1" applyBorder="1" applyProtection="1">
      <alignment/>
      <protection locked="0"/>
    </xf>
    <xf numFmtId="2" fontId="14" fillId="0" borderId="14" xfId="0" applyNumberFormat="1" applyFont="1" applyBorder="1" applyAlignment="1" applyProtection="1">
      <alignment horizontal="center"/>
      <protection/>
    </xf>
    <xf numFmtId="2" fontId="14" fillId="0" borderId="8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64" fontId="7" fillId="29" borderId="15" xfId="64" applyNumberFormat="1" applyFont="1" applyFill="1" applyBorder="1" applyProtection="1">
      <alignment/>
      <protection locked="0"/>
    </xf>
    <xf numFmtId="164" fontId="7" fillId="38" borderId="20" xfId="64" applyNumberFormat="1" applyFont="1" applyFill="1" applyBorder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center"/>
      <protection/>
    </xf>
    <xf numFmtId="0" fontId="76" fillId="0" borderId="0" xfId="0" applyFont="1" applyFill="1" applyAlignment="1" applyProtection="1">
      <alignment/>
      <protection/>
    </xf>
    <xf numFmtId="0" fontId="76" fillId="0" borderId="0" xfId="0" applyFont="1" applyFill="1" applyAlignment="1" applyProtection="1">
      <alignment horizontal="center"/>
      <protection/>
    </xf>
    <xf numFmtId="2" fontId="76" fillId="0" borderId="0" xfId="0" applyNumberFormat="1" applyFont="1" applyAlignment="1" applyProtection="1">
      <alignment/>
      <protection/>
    </xf>
    <xf numFmtId="2" fontId="76" fillId="0" borderId="0" xfId="0" applyNumberFormat="1" applyFont="1" applyAlignment="1" applyProtection="1">
      <alignment horizontal="center"/>
      <protection/>
    </xf>
    <xf numFmtId="0" fontId="76" fillId="39" borderId="0" xfId="0" applyFont="1" applyFill="1" applyAlignment="1" applyProtection="1">
      <alignment horizontal="center"/>
      <protection locked="0"/>
    </xf>
    <xf numFmtId="0" fontId="33" fillId="0" borderId="8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/>
      <protection locked="0"/>
    </xf>
    <xf numFmtId="164" fontId="77" fillId="31" borderId="14" xfId="0" applyNumberFormat="1" applyFont="1" applyFill="1" applyBorder="1" applyAlignment="1" applyProtection="1">
      <alignment/>
      <protection/>
    </xf>
    <xf numFmtId="164" fontId="77" fillId="31" borderId="8" xfId="0" applyNumberFormat="1" applyFont="1" applyFill="1" applyBorder="1" applyAlignment="1" applyProtection="1">
      <alignment/>
      <protection/>
    </xf>
    <xf numFmtId="164" fontId="77" fillId="31" borderId="15" xfId="0" applyNumberFormat="1" applyFont="1" applyFill="1" applyBorder="1" applyAlignment="1" applyProtection="1">
      <alignment/>
      <protection/>
    </xf>
    <xf numFmtId="164" fontId="77" fillId="31" borderId="14" xfId="0" applyNumberFormat="1" applyFont="1" applyFill="1" applyBorder="1" applyAlignment="1" applyProtection="1">
      <alignment/>
      <protection locked="0"/>
    </xf>
    <xf numFmtId="164" fontId="77" fillId="29" borderId="8" xfId="0" applyNumberFormat="1" applyFont="1" applyFill="1" applyBorder="1" applyAlignment="1" applyProtection="1">
      <alignment/>
      <protection locked="0"/>
    </xf>
    <xf numFmtId="164" fontId="77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Alignment="1" applyProtection="1">
      <alignment/>
      <protection locked="0"/>
    </xf>
    <xf numFmtId="167" fontId="78" fillId="0" borderId="0" xfId="0" applyNumberFormat="1" applyFont="1" applyAlignment="1" applyProtection="1">
      <alignment/>
      <protection locked="0"/>
    </xf>
    <xf numFmtId="0" fontId="79" fillId="0" borderId="0" xfId="0" applyFont="1" applyFill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165" fontId="77" fillId="29" borderId="8" xfId="0" applyNumberFormat="1" applyFont="1" applyFill="1" applyBorder="1" applyAlignment="1" applyProtection="1">
      <alignment/>
      <protection locked="0"/>
    </xf>
    <xf numFmtId="165" fontId="77" fillId="29" borderId="15" xfId="0" applyNumberFormat="1" applyFont="1" applyFill="1" applyBorder="1" applyAlignment="1" applyProtection="1">
      <alignment/>
      <protection locked="0"/>
    </xf>
    <xf numFmtId="164" fontId="80" fillId="29" borderId="8" xfId="0" applyNumberFormat="1" applyFont="1" applyFill="1" applyBorder="1" applyAlignment="1" applyProtection="1">
      <alignment/>
      <protection locked="0"/>
    </xf>
    <xf numFmtId="164" fontId="79" fillId="0" borderId="0" xfId="0" applyNumberFormat="1" applyFont="1" applyFill="1" applyAlignment="1" applyProtection="1">
      <alignment/>
      <protection locked="0"/>
    </xf>
    <xf numFmtId="164" fontId="7" fillId="38" borderId="15" xfId="64" applyNumberFormat="1" applyFont="1" applyFill="1" applyBorder="1" applyProtection="1">
      <alignment/>
      <protection locked="0"/>
    </xf>
    <xf numFmtId="0" fontId="78" fillId="0" borderId="0" xfId="0" applyFont="1" applyFill="1" applyAlignment="1" applyProtection="1">
      <alignment/>
      <protection/>
    </xf>
    <xf numFmtId="164" fontId="81" fillId="29" borderId="8" xfId="0" applyNumberFormat="1" applyFont="1" applyFill="1" applyBorder="1" applyAlignment="1" applyProtection="1">
      <alignment/>
      <protection locked="0"/>
    </xf>
    <xf numFmtId="164" fontId="82" fillId="29" borderId="8" xfId="0" applyNumberFormat="1" applyFont="1" applyFill="1" applyBorder="1" applyAlignment="1" applyProtection="1">
      <alignment/>
      <protection locked="0"/>
    </xf>
    <xf numFmtId="167" fontId="82" fillId="0" borderId="0" xfId="0" applyNumberFormat="1" applyFont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164" fontId="81" fillId="29" borderId="8" xfId="0" applyNumberFormat="1" applyFont="1" applyFill="1" applyBorder="1" applyAlignment="1" applyProtection="1">
      <alignment horizontal="center"/>
      <protection locked="0"/>
    </xf>
    <xf numFmtId="164" fontId="82" fillId="31" borderId="8" xfId="0" applyNumberFormat="1" applyFont="1" applyFill="1" applyBorder="1" applyAlignment="1" applyProtection="1">
      <alignment/>
      <protection/>
    </xf>
    <xf numFmtId="0" fontId="83" fillId="0" borderId="0" xfId="64" applyFont="1" applyFill="1" applyBorder="1" applyAlignment="1">
      <alignment horizontal="center" vertical="center" wrapText="1"/>
      <protection/>
    </xf>
    <xf numFmtId="0" fontId="84" fillId="0" borderId="0" xfId="64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3" fillId="0" borderId="0" xfId="64" applyFont="1" applyAlignment="1">
      <alignment horizontal="left"/>
      <protection/>
    </xf>
    <xf numFmtId="0" fontId="13" fillId="0" borderId="0" xfId="64" applyFont="1" applyAlignment="1">
      <alignment horizontal="left"/>
      <protection/>
    </xf>
    <xf numFmtId="0" fontId="13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0" fillId="0" borderId="0" xfId="0" applyAlignment="1">
      <alignment horizontal="center"/>
    </xf>
    <xf numFmtId="0" fontId="4" fillId="29" borderId="25" xfId="64" applyFont="1" applyFill="1" applyBorder="1">
      <alignment/>
      <protection/>
    </xf>
    <xf numFmtId="0" fontId="4" fillId="29" borderId="40" xfId="64" applyFont="1" applyFill="1" applyBorder="1">
      <alignment/>
      <protection/>
    </xf>
    <xf numFmtId="0" fontId="4" fillId="29" borderId="30" xfId="64" applyFont="1" applyFill="1" applyBorder="1">
      <alignment/>
      <protection/>
    </xf>
    <xf numFmtId="0" fontId="3" fillId="29" borderId="0" xfId="64" applyFont="1" applyFill="1" applyAlignment="1">
      <alignment horizontal="center"/>
      <protection/>
    </xf>
    <xf numFmtId="0" fontId="7" fillId="29" borderId="0" xfId="0" applyFont="1" applyFill="1" applyAlignment="1">
      <alignment horizontal="center"/>
    </xf>
    <xf numFmtId="0" fontId="4" fillId="29" borderId="25" xfId="64" applyFont="1" applyFill="1" applyBorder="1" applyAlignment="1">
      <alignment horizontal="left"/>
      <protection/>
    </xf>
    <xf numFmtId="0" fontId="4" fillId="29" borderId="40" xfId="64" applyFont="1" applyFill="1" applyBorder="1" applyAlignment="1">
      <alignment horizontal="left"/>
      <protection/>
    </xf>
    <xf numFmtId="0" fontId="4" fillId="29" borderId="30" xfId="64" applyFont="1" applyFill="1" applyBorder="1" applyAlignment="1">
      <alignment horizontal="left"/>
      <protection/>
    </xf>
    <xf numFmtId="0" fontId="4" fillId="29" borderId="25" xfId="64" applyFont="1" applyFill="1" applyBorder="1" applyAlignment="1">
      <alignment horizontal="left" vertical="justify"/>
      <protection/>
    </xf>
    <xf numFmtId="0" fontId="4" fillId="29" borderId="40" xfId="64" applyFont="1" applyFill="1" applyBorder="1" applyAlignment="1">
      <alignment horizontal="left" vertical="justify"/>
      <protection/>
    </xf>
    <xf numFmtId="0" fontId="4" fillId="29" borderId="30" xfId="64" applyFont="1" applyFill="1" applyBorder="1" applyAlignment="1">
      <alignment horizontal="left" vertical="justify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29" fillId="40" borderId="55" xfId="0" applyNumberFormat="1" applyFont="1" applyFill="1" applyBorder="1" applyAlignment="1" applyProtection="1">
      <alignment horizontal="left" vertical="center" wrapText="1"/>
      <protection/>
    </xf>
    <xf numFmtId="49" fontId="29" fillId="4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Border="1" applyAlignment="1">
      <alignment horizontal="justify" vertical="top" wrapText="1"/>
    </xf>
    <xf numFmtId="0" fontId="7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horizontal="center"/>
      <protection/>
    </xf>
    <xf numFmtId="0" fontId="29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justify"/>
      <protection/>
    </xf>
    <xf numFmtId="0" fontId="4" fillId="0" borderId="15" xfId="0" applyFont="1" applyBorder="1" applyAlignment="1" applyProtection="1">
      <alignment horizontal="center" vertical="justify"/>
      <protection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justify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 vertical="justify"/>
      <protection/>
    </xf>
    <xf numFmtId="0" fontId="5" fillId="0" borderId="57" xfId="0" applyFont="1" applyFill="1" applyBorder="1" applyAlignment="1" applyProtection="1">
      <alignment horizontal="center" vertical="justify"/>
      <protection/>
    </xf>
    <xf numFmtId="0" fontId="5" fillId="0" borderId="43" xfId="0" applyFont="1" applyFill="1" applyBorder="1" applyAlignment="1" applyProtection="1">
      <alignment horizontal="center" vertical="justify"/>
      <protection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4" fillId="0" borderId="0" xfId="64" applyFont="1" applyAlignment="1" applyProtection="1">
      <alignment horizontal="center"/>
      <protection locked="0"/>
    </xf>
    <xf numFmtId="0" fontId="7" fillId="0" borderId="7" xfId="64" applyFont="1" applyBorder="1" applyAlignment="1" applyProtection="1">
      <alignment horizontal="center" vertical="center"/>
      <protection/>
    </xf>
    <xf numFmtId="0" fontId="7" fillId="0" borderId="66" xfId="64" applyFont="1" applyBorder="1" applyAlignment="1" applyProtection="1">
      <alignment horizontal="center" vertical="center"/>
      <protection/>
    </xf>
    <xf numFmtId="0" fontId="7" fillId="0" borderId="33" xfId="64" applyFont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left" vertical="top" wrapText="1"/>
      <protection/>
    </xf>
    <xf numFmtId="0" fontId="7" fillId="0" borderId="34" xfId="64" applyFont="1" applyFill="1" applyBorder="1" applyAlignment="1" applyProtection="1">
      <alignment horizontal="left" vertical="top" wrapText="1"/>
      <protection/>
    </xf>
    <xf numFmtId="0" fontId="7" fillId="0" borderId="67" xfId="64" applyFont="1" applyFill="1" applyBorder="1" applyAlignment="1" applyProtection="1">
      <alignment horizontal="left" vertical="top" wrapText="1"/>
      <protection/>
    </xf>
    <xf numFmtId="0" fontId="83" fillId="0" borderId="0" xfId="64" applyFont="1" applyFill="1" applyBorder="1" applyAlignment="1">
      <alignment horizontal="center" vertical="center" wrapText="1"/>
      <protection/>
    </xf>
    <xf numFmtId="0" fontId="7" fillId="0" borderId="19" xfId="64" applyFont="1" applyBorder="1" applyAlignment="1" applyProtection="1">
      <alignment horizontal="left" vertical="center"/>
      <protection/>
    </xf>
    <xf numFmtId="0" fontId="7" fillId="0" borderId="33" xfId="64" applyFont="1" applyBorder="1" applyAlignment="1" applyProtection="1">
      <alignment horizontal="left" vertical="center"/>
      <protection/>
    </xf>
    <xf numFmtId="0" fontId="7" fillId="0" borderId="66" xfId="64" applyFont="1" applyBorder="1" applyAlignment="1" applyProtection="1">
      <alignment horizontal="left" vertical="center"/>
      <protection/>
    </xf>
    <xf numFmtId="0" fontId="7" fillId="0" borderId="21" xfId="64" applyFont="1" applyBorder="1" applyAlignment="1" applyProtection="1">
      <alignment horizontal="left" vertical="top" wrapText="1"/>
      <protection/>
    </xf>
    <xf numFmtId="0" fontId="7" fillId="0" borderId="67" xfId="64" applyFont="1" applyBorder="1" applyAlignment="1" applyProtection="1">
      <alignment horizontal="left" vertical="top" wrapText="1"/>
      <protection/>
    </xf>
    <xf numFmtId="0" fontId="7" fillId="0" borderId="34" xfId="64" applyFont="1" applyBorder="1" applyAlignment="1" applyProtection="1">
      <alignment horizontal="left" vertical="top" wrapText="1"/>
      <protection/>
    </xf>
    <xf numFmtId="0" fontId="7" fillId="0" borderId="21" xfId="64" applyFont="1" applyBorder="1" applyAlignment="1" applyProtection="1">
      <alignment horizontal="center" vertical="center" wrapText="1"/>
      <protection/>
    </xf>
    <xf numFmtId="0" fontId="7" fillId="0" borderId="67" xfId="64" applyFont="1" applyBorder="1" applyAlignment="1" applyProtection="1">
      <alignment horizontal="center" vertical="center" wrapText="1"/>
      <protection/>
    </xf>
    <xf numFmtId="0" fontId="7" fillId="0" borderId="34" xfId="64" applyFont="1" applyBorder="1" applyAlignment="1" applyProtection="1">
      <alignment horizontal="center" vertical="center" wrapText="1"/>
      <protection/>
    </xf>
    <xf numFmtId="0" fontId="4" fillId="0" borderId="38" xfId="64" applyNumberFormat="1" applyFont="1" applyBorder="1" applyAlignment="1" applyProtection="1">
      <alignment horizontal="center" vertical="center"/>
      <protection/>
    </xf>
    <xf numFmtId="0" fontId="4" fillId="0" borderId="68" xfId="64" applyNumberFormat="1" applyFont="1" applyBorder="1" applyAlignment="1" applyProtection="1">
      <alignment horizontal="center" vertical="center"/>
      <protection/>
    </xf>
    <xf numFmtId="0" fontId="4" fillId="0" borderId="69" xfId="64" applyNumberFormat="1" applyFont="1" applyBorder="1" applyAlignment="1" applyProtection="1">
      <alignment horizontal="center" vertical="center"/>
      <protection/>
    </xf>
    <xf numFmtId="0" fontId="4" fillId="0" borderId="70" xfId="64" applyNumberFormat="1" applyFont="1" applyBorder="1" applyAlignment="1" applyProtection="1">
      <alignment horizontal="center" vertical="center"/>
      <protection/>
    </xf>
    <xf numFmtId="0" fontId="4" fillId="0" borderId="36" xfId="64" applyNumberFormat="1" applyFont="1" applyBorder="1" applyAlignment="1" applyProtection="1">
      <alignment horizontal="center" vertical="center"/>
      <protection/>
    </xf>
    <xf numFmtId="0" fontId="4" fillId="0" borderId="71" xfId="64" applyNumberFormat="1" applyFont="1" applyBorder="1" applyAlignment="1" applyProtection="1">
      <alignment horizontal="center" vertical="center"/>
      <protection/>
    </xf>
    <xf numFmtId="0" fontId="7" fillId="0" borderId="19" xfId="64" applyFont="1" applyBorder="1" applyProtection="1">
      <alignment/>
      <protection/>
    </xf>
    <xf numFmtId="0" fontId="7" fillId="0" borderId="33" xfId="64" applyFont="1" applyBorder="1" applyProtection="1">
      <alignment/>
      <protection/>
    </xf>
    <xf numFmtId="0" fontId="7" fillId="0" borderId="19" xfId="64" applyFont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34" xfId="64" applyFont="1" applyFill="1" applyBorder="1" applyAlignment="1" applyProtection="1">
      <alignment horizontal="center" vertical="center" wrapText="1"/>
      <protection/>
    </xf>
    <xf numFmtId="0" fontId="10" fillId="0" borderId="0" xfId="64" applyFont="1" applyFill="1" applyAlignment="1">
      <alignment horizontal="center" vertical="center" wrapText="1"/>
      <protection/>
    </xf>
    <xf numFmtId="0" fontId="85" fillId="0" borderId="0" xfId="64" applyFont="1" applyFill="1" applyAlignment="1">
      <alignment horizontal="center" vertical="center" wrapText="1"/>
      <protection/>
    </xf>
    <xf numFmtId="0" fontId="12" fillId="0" borderId="7" xfId="54" applyFont="1" applyBorder="1" applyAlignment="1" applyProtection="1">
      <alignment horizontal="center" vertical="center" wrapText="1"/>
      <protection/>
    </xf>
    <xf numFmtId="0" fontId="12" fillId="0" borderId="66" xfId="54" applyFont="1" applyBorder="1" applyAlignment="1" applyProtection="1">
      <alignment horizontal="center" vertical="center" wrapText="1"/>
      <protection/>
    </xf>
    <xf numFmtId="0" fontId="12" fillId="0" borderId="33" xfId="54" applyFont="1" applyBorder="1" applyAlignment="1" applyProtection="1">
      <alignment horizontal="center" vertical="center" wrapText="1"/>
      <protection/>
    </xf>
    <xf numFmtId="0" fontId="4" fillId="0" borderId="72" xfId="54" applyFont="1" applyBorder="1" applyAlignment="1" applyProtection="1">
      <alignment horizontal="center" vertical="center" wrapText="1"/>
      <protection/>
    </xf>
    <xf numFmtId="0" fontId="4" fillId="0" borderId="67" xfId="54" applyFont="1" applyBorder="1" applyAlignment="1" applyProtection="1">
      <alignment horizontal="center" vertical="center" wrapText="1"/>
      <protection/>
    </xf>
    <xf numFmtId="0" fontId="4" fillId="0" borderId="34" xfId="54" applyFont="1" applyBorder="1" applyAlignment="1" applyProtection="1">
      <alignment horizontal="center" vertical="center" wrapText="1"/>
      <protection/>
    </xf>
    <xf numFmtId="0" fontId="4" fillId="0" borderId="32" xfId="54" applyFont="1" applyBorder="1" applyAlignment="1" applyProtection="1">
      <alignment horizontal="center" vertical="center" wrapText="1"/>
      <protection/>
    </xf>
    <xf numFmtId="0" fontId="4" fillId="0" borderId="73" xfId="54" applyFont="1" applyBorder="1" applyAlignment="1" applyProtection="1">
      <alignment horizontal="center" vertical="center" wrapText="1"/>
      <protection/>
    </xf>
    <xf numFmtId="0" fontId="4" fillId="0" borderId="35" xfId="54" applyFont="1" applyBorder="1" applyAlignment="1" applyProtection="1">
      <alignment horizontal="center" vertical="center" wrapText="1"/>
      <protection/>
    </xf>
    <xf numFmtId="49" fontId="4" fillId="0" borderId="58" xfId="64" applyNumberFormat="1" applyFont="1" applyBorder="1" applyAlignment="1" applyProtection="1">
      <alignment horizontal="center" vertical="center" wrapText="1"/>
      <protection locked="0"/>
    </xf>
    <xf numFmtId="49" fontId="4" fillId="0" borderId="62" xfId="64" applyNumberFormat="1" applyFont="1" applyBorder="1" applyAlignment="1" applyProtection="1">
      <alignment horizontal="center" vertical="center" wrapText="1"/>
      <protection locked="0"/>
    </xf>
    <xf numFmtId="49" fontId="4" fillId="0" borderId="63" xfId="64" applyNumberFormat="1" applyFont="1" applyBorder="1" applyAlignment="1" applyProtection="1">
      <alignment horizontal="center" vertical="center" wrapText="1"/>
      <protection locked="0"/>
    </xf>
    <xf numFmtId="0" fontId="14" fillId="0" borderId="14" xfId="64" applyFont="1" applyBorder="1" applyAlignment="1" applyProtection="1">
      <alignment horizontal="center" vertical="top" wrapText="1"/>
      <protection/>
    </xf>
    <xf numFmtId="0" fontId="14" fillId="0" borderId="16" xfId="64" applyFont="1" applyBorder="1" applyAlignment="1" applyProtection="1">
      <alignment horizontal="center" vertical="top" wrapText="1"/>
      <protection/>
    </xf>
    <xf numFmtId="0" fontId="14" fillId="0" borderId="14" xfId="64" applyFont="1" applyBorder="1" applyAlignment="1" applyProtection="1">
      <alignment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4" fillId="0" borderId="13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Alignment="1" applyProtection="1">
      <alignment horizontal="center" vertical="center" wrapText="1"/>
      <protection/>
    </xf>
    <xf numFmtId="0" fontId="14" fillId="0" borderId="74" xfId="54" applyFont="1" applyBorder="1" applyAlignment="1" applyProtection="1">
      <alignment horizontal="center" vertical="center" wrapText="1"/>
      <protection/>
    </xf>
    <xf numFmtId="0" fontId="14" fillId="0" borderId="25" xfId="54" applyFont="1" applyBorder="1" applyAlignment="1" applyProtection="1">
      <alignment horizontal="center" vertical="center" wrapText="1"/>
      <protection/>
    </xf>
    <xf numFmtId="49" fontId="14" fillId="0" borderId="58" xfId="64" applyNumberFormat="1" applyFont="1" applyBorder="1" applyAlignment="1" applyProtection="1">
      <alignment horizontal="center" vertical="center" wrapText="1"/>
      <protection locked="0"/>
    </xf>
    <xf numFmtId="49" fontId="14" fillId="0" borderId="62" xfId="64" applyNumberFormat="1" applyFont="1" applyBorder="1" applyAlignment="1" applyProtection="1">
      <alignment horizontal="center" vertical="center" wrapText="1"/>
      <protection locked="0"/>
    </xf>
    <xf numFmtId="49" fontId="14" fillId="0" borderId="63" xfId="64" applyNumberFormat="1" applyFont="1" applyBorder="1" applyAlignment="1" applyProtection="1">
      <alignment horizontal="center" vertical="center" wrapText="1"/>
      <protection locked="0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_свод УЕ по сетевым 2.1" xfId="78"/>
    <cellStyle name="Формула_свод УЕ по сетевым 2.2" xfId="79"/>
    <cellStyle name="ФормулаВБ" xfId="80"/>
    <cellStyle name="ФормулаНаКонтроль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0</xdr:col>
      <xdr:colOff>609600</xdr:colOff>
      <xdr:row>2</xdr:row>
      <xdr:rowOff>47625</xdr:rowOff>
    </xdr:to>
    <xdr:pic macro="[3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</xdr:row>
      <xdr:rowOff>66675</xdr:rowOff>
    </xdr:from>
    <xdr:to>
      <xdr:col>0</xdr:col>
      <xdr:colOff>609600</xdr:colOff>
      <xdr:row>7</xdr:row>
      <xdr:rowOff>190500</xdr:rowOff>
    </xdr:to>
    <xdr:pic macro="[3]!Instruction.ImageClick">
      <xdr:nvPicPr>
        <xdr:cNvPr id="2" name="InstrImage_2" descr="AllDay.ru_Ap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1922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17</xdr:col>
      <xdr:colOff>76200</xdr:colOff>
      <xdr:row>37</xdr:row>
      <xdr:rowOff>180975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8575"/>
          <a:ext cx="6172200" cy="9725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ELCHENKO\&#1052;&#1086;&#1080;%20&#1076;&#1086;&#1082;&#1091;&#1084;&#1077;&#1085;&#1090;&#1099;\&#1040;&#1085;&#1076;&#1088;&#1077;&#1081;\&#1041;&#1072;&#1083;&#1072;&#1085;&#1089;&#1099;%20&#1085;&#1072;%202013\&#1064;&#1072;&#1073;&#1083;&#1086;&#1085;&#1099;%20&#1045;&#1048;&#1040;&#1057;\FORM3.1.2013(v1.0).BKP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ELCHENKO\&#1052;&#1086;&#1080;%20&#1076;&#1086;&#1082;&#1091;&#1084;&#1077;&#1085;&#1090;&#1099;\&#1040;&#1085;&#1076;&#1088;&#1077;&#1081;\&#1041;&#1072;&#1083;&#1072;&#1085;&#1089;&#1099;%20&#1085;&#1072;%202013\&#1064;&#1072;&#1073;&#1083;&#1086;&#1085;&#1099;%20&#1045;&#1048;&#1040;&#1057;\&#1064;&#1072;&#1073;&#1083;&#1086;&#1085;(&#1059;&#1085;&#1080;&#1074;&#1077;&#1088;&#1089;&#1072;&#1083;&#1100;&#1085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definedNames>
      <definedName name="Instruction.Image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струкция"/>
      <sheetName val="3"/>
      <sheetName val="4"/>
      <sheetName val="5"/>
      <sheetName val="6"/>
      <sheetName val="6 (свод)"/>
      <sheetName val="1.30 за 20__ год "/>
      <sheetName val="Лист2"/>
      <sheetName val="Резерв"/>
      <sheetName val="2.1"/>
      <sheetName val="2.2"/>
      <sheetName val="Примечание"/>
    </sheetNames>
    <sheetDataSet>
      <sheetData sheetId="0">
        <row r="13">
          <cell r="A13" t="str">
            <v>Наименование сетевого предприятия</v>
          </cell>
        </row>
        <row r="19">
          <cell r="A19" t="str">
            <v>Должность руководителя предприятия</v>
          </cell>
        </row>
        <row r="20">
          <cell r="A20" t="str">
            <v>Ф.И.О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8:I25"/>
  <sheetViews>
    <sheetView view="pageBreakPreview" zoomScaleSheetLayoutView="100" zoomScalePageLayoutView="0" workbookViewId="0" topLeftCell="A1">
      <selection activeCell="G20" sqref="G20:I20"/>
    </sheetView>
  </sheetViews>
  <sheetFormatPr defaultColWidth="9.140625" defaultRowHeight="15"/>
  <cols>
    <col min="1" max="1" width="10.57421875" style="296" customWidth="1"/>
    <col min="2" max="16384" width="9.140625" style="296" customWidth="1"/>
  </cols>
  <sheetData>
    <row r="8" spans="2:8" ht="18.75">
      <c r="B8" s="455" t="s">
        <v>527</v>
      </c>
      <c r="C8" s="456"/>
      <c r="D8" s="456"/>
      <c r="E8" s="456"/>
      <c r="F8" s="456"/>
      <c r="G8" s="456"/>
      <c r="H8" s="456"/>
    </row>
    <row r="9" spans="2:8" ht="18.75">
      <c r="B9" s="458" t="s">
        <v>526</v>
      </c>
      <c r="C9" s="459"/>
      <c r="D9" s="459"/>
      <c r="E9" s="459"/>
      <c r="F9" s="459"/>
      <c r="G9" s="459"/>
      <c r="H9" s="457"/>
    </row>
    <row r="13" spans="1:9" ht="18.75">
      <c r="A13" s="463" t="s">
        <v>496</v>
      </c>
      <c r="B13" s="463"/>
      <c r="C13" s="463"/>
      <c r="D13" s="463"/>
      <c r="E13" s="463"/>
      <c r="F13" s="463"/>
      <c r="G13" s="463"/>
      <c r="H13" s="463"/>
      <c r="I13" s="463"/>
    </row>
    <row r="16" spans="3:7" ht="18.75">
      <c r="C16" s="464" t="s">
        <v>497</v>
      </c>
      <c r="D16" s="464"/>
      <c r="E16" s="464"/>
      <c r="F16" s="464"/>
      <c r="G16" s="464"/>
    </row>
    <row r="18" spans="1:8" ht="18.75">
      <c r="A18" s="297"/>
      <c r="B18" s="297"/>
      <c r="C18" s="297"/>
      <c r="D18" s="297"/>
      <c r="E18" s="297"/>
      <c r="H18" s="186" t="s">
        <v>305</v>
      </c>
    </row>
    <row r="19" spans="1:5" ht="18.75">
      <c r="A19" s="465" t="s">
        <v>498</v>
      </c>
      <c r="B19" s="466"/>
      <c r="C19" s="466"/>
      <c r="D19" s="466"/>
      <c r="E19" s="467"/>
    </row>
    <row r="20" spans="1:9" s="191" customFormat="1" ht="18.75" customHeight="1">
      <c r="A20" s="468" t="s">
        <v>499</v>
      </c>
      <c r="B20" s="469"/>
      <c r="C20" s="469"/>
      <c r="D20" s="469"/>
      <c r="E20" s="470"/>
      <c r="G20" s="460" t="s">
        <v>529</v>
      </c>
      <c r="H20" s="461"/>
      <c r="I20" s="462"/>
    </row>
    <row r="21" ht="22.5" customHeight="1"/>
    <row r="22" ht="10.5" customHeight="1">
      <c r="A22" s="298"/>
    </row>
    <row r="23" ht="18.75">
      <c r="A23" s="296" t="s">
        <v>306</v>
      </c>
    </row>
    <row r="24" spans="1:5" ht="18.75">
      <c r="A24" s="465" t="s">
        <v>500</v>
      </c>
      <c r="B24" s="466"/>
      <c r="C24" s="466"/>
      <c r="D24" s="466"/>
      <c r="E24" s="467"/>
    </row>
    <row r="25" spans="1:9" ht="18.75">
      <c r="A25" s="460" t="s">
        <v>501</v>
      </c>
      <c r="B25" s="461"/>
      <c r="C25" s="461"/>
      <c r="D25" s="461"/>
      <c r="E25" s="462"/>
      <c r="G25" s="460" t="s">
        <v>502</v>
      </c>
      <c r="H25" s="461"/>
      <c r="I25" s="462"/>
    </row>
    <row r="26" s="299" customFormat="1" ht="12"/>
  </sheetData>
  <sheetProtection/>
  <mergeCells count="9">
    <mergeCell ref="B9:G9"/>
    <mergeCell ref="A25:E25"/>
    <mergeCell ref="G25:I25"/>
    <mergeCell ref="A13:I13"/>
    <mergeCell ref="C16:G16"/>
    <mergeCell ref="A19:E19"/>
    <mergeCell ref="A20:E20"/>
    <mergeCell ref="G20:I20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="71" zoomScaleNormal="71" zoomScalePageLayoutView="0" workbookViewId="0" topLeftCell="A1">
      <selection activeCell="O56" sqref="O56"/>
    </sheetView>
  </sheetViews>
  <sheetFormatPr defaultColWidth="9.140625" defaultRowHeight="15"/>
  <cols>
    <col min="1" max="1" width="45.421875" style="0" customWidth="1"/>
    <col min="2" max="2" width="13.7109375" style="0" customWidth="1"/>
    <col min="3" max="5" width="0.71875" style="0" hidden="1" customWidth="1"/>
    <col min="6" max="8" width="15.57421875" style="0" customWidth="1"/>
  </cols>
  <sheetData>
    <row r="1" spans="1:8" ht="20.25">
      <c r="A1" s="584" t="s">
        <v>286</v>
      </c>
      <c r="B1" s="584"/>
      <c r="C1" s="584"/>
      <c r="D1" s="584"/>
      <c r="E1" s="584"/>
      <c r="F1" s="584"/>
      <c r="G1" s="584"/>
      <c r="H1" s="584"/>
    </row>
    <row r="2" spans="1:8" ht="20.25">
      <c r="A2" s="568" t="str">
        <f>'[4]Лист1'!A13</f>
        <v>Наименование сетевого предприятия</v>
      </c>
      <c r="B2" s="568"/>
      <c r="C2" s="568"/>
      <c r="D2" s="568"/>
      <c r="E2" s="568"/>
      <c r="F2" s="568"/>
      <c r="G2" s="568"/>
      <c r="H2" s="568"/>
    </row>
    <row r="3" spans="1:8" ht="18.75">
      <c r="A3" s="212"/>
      <c r="B3" s="255"/>
      <c r="C3" s="255"/>
      <c r="D3" s="213"/>
      <c r="E3" s="213"/>
      <c r="F3" s="255"/>
      <c r="G3" s="213"/>
      <c r="H3" s="213"/>
    </row>
    <row r="4" spans="1:8" ht="16.5" thickBot="1">
      <c r="A4" s="254"/>
      <c r="B4" s="255"/>
      <c r="C4" s="255"/>
      <c r="D4" s="253"/>
      <c r="E4" s="253"/>
      <c r="F4" s="255"/>
      <c r="G4" s="253"/>
      <c r="H4" s="183" t="s">
        <v>287</v>
      </c>
    </row>
    <row r="5" spans="1:8" ht="15">
      <c r="A5" s="585" t="s">
        <v>288</v>
      </c>
      <c r="B5" s="587" t="s">
        <v>255</v>
      </c>
      <c r="C5" s="589" t="s">
        <v>258</v>
      </c>
      <c r="D5" s="590"/>
      <c r="E5" s="591"/>
      <c r="F5" s="589" t="s">
        <v>524</v>
      </c>
      <c r="G5" s="590"/>
      <c r="H5" s="591"/>
    </row>
    <row r="6" spans="1:8" ht="60" customHeight="1">
      <c r="A6" s="586"/>
      <c r="B6" s="588"/>
      <c r="C6" s="256" t="s">
        <v>289</v>
      </c>
      <c r="D6" s="258" t="s">
        <v>290</v>
      </c>
      <c r="E6" s="257" t="s">
        <v>261</v>
      </c>
      <c r="F6" s="256" t="s">
        <v>289</v>
      </c>
      <c r="G6" s="258" t="s">
        <v>290</v>
      </c>
      <c r="H6" s="259" t="s">
        <v>261</v>
      </c>
    </row>
    <row r="7" spans="1:8" ht="15">
      <c r="A7" s="586"/>
      <c r="B7" s="588"/>
      <c r="C7" s="260"/>
      <c r="D7" s="261"/>
      <c r="E7" s="262"/>
      <c r="F7" s="260"/>
      <c r="G7" s="261"/>
      <c r="H7" s="263"/>
    </row>
    <row r="8" spans="1:8" ht="7.5" customHeight="1">
      <c r="A8" s="586"/>
      <c r="B8" s="588"/>
      <c r="C8" s="260">
        <v>2010</v>
      </c>
      <c r="D8" s="261">
        <v>2010</v>
      </c>
      <c r="E8" s="262">
        <v>2010</v>
      </c>
      <c r="F8" s="260">
        <v>2010</v>
      </c>
      <c r="G8" s="261">
        <v>2010</v>
      </c>
      <c r="H8" s="263">
        <v>2010</v>
      </c>
    </row>
    <row r="9" spans="1:8" ht="10.5" customHeight="1">
      <c r="A9" s="260"/>
      <c r="B9" s="262"/>
      <c r="C9" s="260" t="s">
        <v>15</v>
      </c>
      <c r="D9" s="261" t="s">
        <v>39</v>
      </c>
      <c r="E9" s="262" t="s">
        <v>44</v>
      </c>
      <c r="F9" s="260" t="s">
        <v>15</v>
      </c>
      <c r="G9" s="261" t="s">
        <v>39</v>
      </c>
      <c r="H9" s="263" t="s">
        <v>44</v>
      </c>
    </row>
    <row r="10" spans="1:8" ht="15.75" thickBot="1">
      <c r="A10" s="264"/>
      <c r="B10" s="265"/>
      <c r="C10" s="264"/>
      <c r="D10" s="266"/>
      <c r="E10" s="267"/>
      <c r="F10" s="264"/>
      <c r="G10" s="266"/>
      <c r="H10" s="268"/>
    </row>
    <row r="11" spans="1:8" ht="15">
      <c r="A11" s="583" t="s">
        <v>291</v>
      </c>
      <c r="B11" s="270" t="s">
        <v>266</v>
      </c>
      <c r="C11" s="271">
        <v>500</v>
      </c>
      <c r="D11" s="272"/>
      <c r="E11" s="273">
        <f aca="true" t="shared" si="0" ref="E11:E50">C11*D11</f>
        <v>0</v>
      </c>
      <c r="F11" s="271">
        <v>500</v>
      </c>
      <c r="G11" s="272"/>
      <c r="H11" s="274">
        <f aca="true" t="shared" si="1" ref="H11:H50">F11*G11</f>
        <v>0</v>
      </c>
    </row>
    <row r="12" spans="1:8" ht="15">
      <c r="A12" s="583"/>
      <c r="B12" s="275">
        <v>330</v>
      </c>
      <c r="C12" s="276">
        <v>250</v>
      </c>
      <c r="D12" s="272"/>
      <c r="E12" s="277">
        <f t="shared" si="0"/>
        <v>0</v>
      </c>
      <c r="F12" s="276">
        <v>250</v>
      </c>
      <c r="G12" s="272"/>
      <c r="H12" s="278">
        <f t="shared" si="1"/>
        <v>0</v>
      </c>
    </row>
    <row r="13" spans="1:8" ht="15">
      <c r="A13" s="583"/>
      <c r="B13" s="279">
        <v>220</v>
      </c>
      <c r="C13" s="276">
        <v>210</v>
      </c>
      <c r="D13" s="272"/>
      <c r="E13" s="277">
        <f t="shared" si="0"/>
        <v>0</v>
      </c>
      <c r="F13" s="276">
        <v>210</v>
      </c>
      <c r="G13" s="272"/>
      <c r="H13" s="278">
        <f t="shared" si="1"/>
        <v>0</v>
      </c>
    </row>
    <row r="14" spans="1:8" ht="15">
      <c r="A14" s="583"/>
      <c r="B14" s="280" t="s">
        <v>271</v>
      </c>
      <c r="C14" s="276">
        <v>105</v>
      </c>
      <c r="D14" s="272"/>
      <c r="E14" s="277">
        <f t="shared" si="0"/>
        <v>0</v>
      </c>
      <c r="F14" s="276">
        <v>105</v>
      </c>
      <c r="G14" s="272"/>
      <c r="H14" s="278">
        <f t="shared" si="1"/>
        <v>0</v>
      </c>
    </row>
    <row r="15" spans="1:8" ht="15">
      <c r="A15" s="583"/>
      <c r="B15" s="281">
        <v>35</v>
      </c>
      <c r="C15" s="276">
        <v>75</v>
      </c>
      <c r="D15" s="272"/>
      <c r="E15" s="277">
        <f t="shared" si="0"/>
        <v>0</v>
      </c>
      <c r="F15" s="276">
        <v>75</v>
      </c>
      <c r="G15" s="272"/>
      <c r="H15" s="278">
        <f t="shared" si="1"/>
        <v>0</v>
      </c>
    </row>
    <row r="16" spans="1:8" ht="15">
      <c r="A16" s="583" t="s">
        <v>292</v>
      </c>
      <c r="B16" s="281">
        <v>1150</v>
      </c>
      <c r="C16" s="276">
        <v>60</v>
      </c>
      <c r="D16" s="272"/>
      <c r="E16" s="277">
        <f t="shared" si="0"/>
        <v>0</v>
      </c>
      <c r="F16" s="276">
        <v>60</v>
      </c>
      <c r="G16" s="272"/>
      <c r="H16" s="278">
        <f t="shared" si="1"/>
        <v>0</v>
      </c>
    </row>
    <row r="17" spans="1:8" ht="15">
      <c r="A17" s="583"/>
      <c r="B17" s="281">
        <v>750</v>
      </c>
      <c r="C17" s="276">
        <v>43</v>
      </c>
      <c r="D17" s="272"/>
      <c r="E17" s="277">
        <f t="shared" si="0"/>
        <v>0</v>
      </c>
      <c r="F17" s="276">
        <v>43</v>
      </c>
      <c r="G17" s="272"/>
      <c r="H17" s="278">
        <f t="shared" si="1"/>
        <v>0</v>
      </c>
    </row>
    <row r="18" spans="1:8" ht="15">
      <c r="A18" s="583"/>
      <c r="B18" s="281" t="s">
        <v>266</v>
      </c>
      <c r="C18" s="276">
        <v>28</v>
      </c>
      <c r="D18" s="272"/>
      <c r="E18" s="277">
        <f t="shared" si="0"/>
        <v>0</v>
      </c>
      <c r="F18" s="276">
        <v>28</v>
      </c>
      <c r="G18" s="272"/>
      <c r="H18" s="278">
        <f t="shared" si="1"/>
        <v>0</v>
      </c>
    </row>
    <row r="19" spans="1:8" ht="15">
      <c r="A19" s="583"/>
      <c r="B19" s="281">
        <v>330</v>
      </c>
      <c r="C19" s="276">
        <v>18</v>
      </c>
      <c r="D19" s="272"/>
      <c r="E19" s="277">
        <f t="shared" si="0"/>
        <v>0</v>
      </c>
      <c r="F19" s="276">
        <v>18</v>
      </c>
      <c r="G19" s="272"/>
      <c r="H19" s="278">
        <f t="shared" si="1"/>
        <v>0</v>
      </c>
    </row>
    <row r="20" spans="1:8" ht="15">
      <c r="A20" s="583"/>
      <c r="B20" s="281">
        <v>220</v>
      </c>
      <c r="C20" s="276">
        <v>14</v>
      </c>
      <c r="D20" s="272"/>
      <c r="E20" s="277">
        <f t="shared" si="0"/>
        <v>0</v>
      </c>
      <c r="F20" s="276">
        <v>14</v>
      </c>
      <c r="G20" s="272"/>
      <c r="H20" s="278">
        <f t="shared" si="1"/>
        <v>0</v>
      </c>
    </row>
    <row r="21" spans="1:8" ht="15">
      <c r="A21" s="583"/>
      <c r="B21" s="281" t="s">
        <v>271</v>
      </c>
      <c r="C21" s="276">
        <v>7.8</v>
      </c>
      <c r="D21" s="272"/>
      <c r="E21" s="277">
        <f t="shared" si="0"/>
        <v>0</v>
      </c>
      <c r="F21" s="276">
        <v>7.8</v>
      </c>
      <c r="G21" s="272"/>
      <c r="H21" s="278">
        <f t="shared" si="1"/>
        <v>0</v>
      </c>
    </row>
    <row r="22" spans="1:8" ht="15">
      <c r="A22" s="583"/>
      <c r="B22" s="281">
        <v>35</v>
      </c>
      <c r="C22" s="276">
        <v>2.1</v>
      </c>
      <c r="D22" s="272"/>
      <c r="E22" s="277">
        <f t="shared" si="0"/>
        <v>0</v>
      </c>
      <c r="F22" s="276">
        <v>2.1</v>
      </c>
      <c r="G22" s="272"/>
      <c r="H22" s="278">
        <f t="shared" si="1"/>
        <v>0</v>
      </c>
    </row>
    <row r="23" spans="1:8" ht="15">
      <c r="A23" s="583"/>
      <c r="B23" s="282" t="s">
        <v>293</v>
      </c>
      <c r="C23" s="276">
        <v>1</v>
      </c>
      <c r="D23" s="272"/>
      <c r="E23" s="277">
        <f t="shared" si="0"/>
        <v>0</v>
      </c>
      <c r="F23" s="276">
        <v>1</v>
      </c>
      <c r="G23" s="272">
        <v>85</v>
      </c>
      <c r="H23" s="278">
        <f t="shared" si="1"/>
        <v>85</v>
      </c>
    </row>
    <row r="24" spans="1:8" ht="15">
      <c r="A24" s="583" t="s">
        <v>294</v>
      </c>
      <c r="B24" s="281">
        <v>1150</v>
      </c>
      <c r="C24" s="276">
        <v>180</v>
      </c>
      <c r="D24" s="272"/>
      <c r="E24" s="277">
        <f t="shared" si="0"/>
        <v>0</v>
      </c>
      <c r="F24" s="276">
        <v>180</v>
      </c>
      <c r="G24" s="272"/>
      <c r="H24" s="278">
        <f t="shared" si="1"/>
        <v>0</v>
      </c>
    </row>
    <row r="25" spans="1:8" ht="15">
      <c r="A25" s="583"/>
      <c r="B25" s="281">
        <v>750</v>
      </c>
      <c r="C25" s="276">
        <v>130</v>
      </c>
      <c r="D25" s="272"/>
      <c r="E25" s="277">
        <f t="shared" si="0"/>
        <v>0</v>
      </c>
      <c r="F25" s="276">
        <v>130</v>
      </c>
      <c r="G25" s="272"/>
      <c r="H25" s="278">
        <f t="shared" si="1"/>
        <v>0</v>
      </c>
    </row>
    <row r="26" spans="1:8" ht="15">
      <c r="A26" s="583"/>
      <c r="B26" s="281" t="s">
        <v>266</v>
      </c>
      <c r="C26" s="276">
        <v>88</v>
      </c>
      <c r="D26" s="272"/>
      <c r="E26" s="277">
        <f t="shared" si="0"/>
        <v>0</v>
      </c>
      <c r="F26" s="276">
        <v>88</v>
      </c>
      <c r="G26" s="272"/>
      <c r="H26" s="278">
        <f t="shared" si="1"/>
        <v>0</v>
      </c>
    </row>
    <row r="27" spans="1:8" ht="15">
      <c r="A27" s="583"/>
      <c r="B27" s="281">
        <v>330</v>
      </c>
      <c r="C27" s="276">
        <v>66</v>
      </c>
      <c r="D27" s="272"/>
      <c r="E27" s="277">
        <f t="shared" si="0"/>
        <v>0</v>
      </c>
      <c r="F27" s="276">
        <v>66</v>
      </c>
      <c r="G27" s="272"/>
      <c r="H27" s="278">
        <f t="shared" si="1"/>
        <v>0</v>
      </c>
    </row>
    <row r="28" spans="1:8" ht="15">
      <c r="A28" s="583"/>
      <c r="B28" s="281">
        <v>220</v>
      </c>
      <c r="C28" s="276">
        <v>43</v>
      </c>
      <c r="D28" s="272"/>
      <c r="E28" s="277">
        <f t="shared" si="0"/>
        <v>0</v>
      </c>
      <c r="F28" s="276">
        <v>43</v>
      </c>
      <c r="G28" s="272"/>
      <c r="H28" s="278">
        <f t="shared" si="1"/>
        <v>0</v>
      </c>
    </row>
    <row r="29" spans="1:8" ht="15">
      <c r="A29" s="583"/>
      <c r="B29" s="281" t="s">
        <v>271</v>
      </c>
      <c r="C29" s="276">
        <v>26</v>
      </c>
      <c r="D29" s="272"/>
      <c r="E29" s="277">
        <f t="shared" si="0"/>
        <v>0</v>
      </c>
      <c r="F29" s="276">
        <v>26</v>
      </c>
      <c r="G29" s="272"/>
      <c r="H29" s="278">
        <f t="shared" si="1"/>
        <v>0</v>
      </c>
    </row>
    <row r="30" spans="1:8" ht="15">
      <c r="A30" s="583"/>
      <c r="B30" s="281">
        <v>35</v>
      </c>
      <c r="C30" s="276">
        <v>11</v>
      </c>
      <c r="D30" s="272"/>
      <c r="E30" s="277">
        <f t="shared" si="0"/>
        <v>0</v>
      </c>
      <c r="F30" s="276">
        <v>11</v>
      </c>
      <c r="G30" s="272"/>
      <c r="H30" s="278">
        <f t="shared" si="1"/>
        <v>0</v>
      </c>
    </row>
    <row r="31" spans="1:8" ht="15">
      <c r="A31" s="583"/>
      <c r="B31" s="282" t="s">
        <v>293</v>
      </c>
      <c r="C31" s="276">
        <v>5.5</v>
      </c>
      <c r="D31" s="272"/>
      <c r="E31" s="277">
        <f t="shared" si="0"/>
        <v>0</v>
      </c>
      <c r="F31" s="276">
        <v>5.5</v>
      </c>
      <c r="G31" s="272"/>
      <c r="H31" s="278">
        <f t="shared" si="1"/>
        <v>0</v>
      </c>
    </row>
    <row r="32" spans="1:8" ht="15">
      <c r="A32" s="583" t="s">
        <v>295</v>
      </c>
      <c r="B32" s="281">
        <v>220</v>
      </c>
      <c r="C32" s="276">
        <v>23</v>
      </c>
      <c r="D32" s="272"/>
      <c r="E32" s="277">
        <f t="shared" si="0"/>
        <v>0</v>
      </c>
      <c r="F32" s="276">
        <v>23</v>
      </c>
      <c r="G32" s="272"/>
      <c r="H32" s="278">
        <f t="shared" si="1"/>
        <v>0</v>
      </c>
    </row>
    <row r="33" spans="1:8" ht="15">
      <c r="A33" s="583"/>
      <c r="B33" s="281" t="s">
        <v>271</v>
      </c>
      <c r="C33" s="276">
        <v>14</v>
      </c>
      <c r="D33" s="272"/>
      <c r="E33" s="277">
        <f t="shared" si="0"/>
        <v>0</v>
      </c>
      <c r="F33" s="276">
        <v>14</v>
      </c>
      <c r="G33" s="272"/>
      <c r="H33" s="278">
        <f t="shared" si="1"/>
        <v>0</v>
      </c>
    </row>
    <row r="34" spans="1:8" ht="15">
      <c r="A34" s="583"/>
      <c r="B34" s="281">
        <v>35</v>
      </c>
      <c r="C34" s="276">
        <v>6.4</v>
      </c>
      <c r="D34" s="272"/>
      <c r="E34" s="277">
        <f t="shared" si="0"/>
        <v>0</v>
      </c>
      <c r="F34" s="276">
        <v>6.4</v>
      </c>
      <c r="G34" s="272"/>
      <c r="H34" s="278">
        <f t="shared" si="1"/>
        <v>0</v>
      </c>
    </row>
    <row r="35" spans="1:8" ht="15">
      <c r="A35" s="583"/>
      <c r="B35" s="282" t="s">
        <v>293</v>
      </c>
      <c r="C35" s="276">
        <v>3.1</v>
      </c>
      <c r="D35" s="272"/>
      <c r="E35" s="277">
        <f t="shared" si="0"/>
        <v>0</v>
      </c>
      <c r="F35" s="276">
        <v>3.1</v>
      </c>
      <c r="G35" s="272">
        <v>155</v>
      </c>
      <c r="H35" s="278">
        <f t="shared" si="1"/>
        <v>480.5</v>
      </c>
    </row>
    <row r="36" spans="1:8" ht="15">
      <c r="A36" s="583" t="s">
        <v>296</v>
      </c>
      <c r="B36" s="281" t="s">
        <v>266</v>
      </c>
      <c r="C36" s="276">
        <v>35</v>
      </c>
      <c r="D36" s="272"/>
      <c r="E36" s="277">
        <f t="shared" si="0"/>
        <v>0</v>
      </c>
      <c r="F36" s="276">
        <v>35</v>
      </c>
      <c r="G36" s="272"/>
      <c r="H36" s="278">
        <f t="shared" si="1"/>
        <v>0</v>
      </c>
    </row>
    <row r="37" spans="1:8" ht="15">
      <c r="A37" s="583"/>
      <c r="B37" s="281">
        <v>330</v>
      </c>
      <c r="C37" s="276">
        <v>24</v>
      </c>
      <c r="D37" s="272"/>
      <c r="E37" s="277">
        <f t="shared" si="0"/>
        <v>0</v>
      </c>
      <c r="F37" s="276">
        <v>24</v>
      </c>
      <c r="G37" s="272"/>
      <c r="H37" s="278">
        <f t="shared" si="1"/>
        <v>0</v>
      </c>
    </row>
    <row r="38" spans="1:8" ht="15">
      <c r="A38" s="583"/>
      <c r="B38" s="281">
        <v>220</v>
      </c>
      <c r="C38" s="276">
        <v>19</v>
      </c>
      <c r="D38" s="272"/>
      <c r="E38" s="277">
        <f t="shared" si="0"/>
        <v>0</v>
      </c>
      <c r="F38" s="276">
        <v>19</v>
      </c>
      <c r="G38" s="272"/>
      <c r="H38" s="278">
        <f t="shared" si="1"/>
        <v>0</v>
      </c>
    </row>
    <row r="39" spans="1:8" ht="15">
      <c r="A39" s="583"/>
      <c r="B39" s="281" t="s">
        <v>271</v>
      </c>
      <c r="C39" s="276">
        <v>9.5</v>
      </c>
      <c r="D39" s="272"/>
      <c r="E39" s="277">
        <f t="shared" si="0"/>
        <v>0</v>
      </c>
      <c r="F39" s="276">
        <v>9.5</v>
      </c>
      <c r="G39" s="272"/>
      <c r="H39" s="278">
        <f t="shared" si="1"/>
        <v>0</v>
      </c>
    </row>
    <row r="40" spans="1:8" ht="15">
      <c r="A40" s="583"/>
      <c r="B40" s="281">
        <v>35</v>
      </c>
      <c r="C40" s="276">
        <v>4.7</v>
      </c>
      <c r="D40" s="272"/>
      <c r="E40" s="277">
        <f t="shared" si="0"/>
        <v>0</v>
      </c>
      <c r="F40" s="276">
        <v>4.7</v>
      </c>
      <c r="G40" s="272"/>
      <c r="H40" s="278">
        <f t="shared" si="1"/>
        <v>0</v>
      </c>
    </row>
    <row r="41" spans="1:8" ht="15">
      <c r="A41" s="269" t="s">
        <v>297</v>
      </c>
      <c r="B41" s="282" t="s">
        <v>293</v>
      </c>
      <c r="C41" s="276">
        <v>2.3</v>
      </c>
      <c r="D41" s="272"/>
      <c r="E41" s="277">
        <f t="shared" si="0"/>
        <v>0</v>
      </c>
      <c r="F41" s="276">
        <v>2.3</v>
      </c>
      <c r="G41" s="272">
        <v>31</v>
      </c>
      <c r="H41" s="278">
        <f t="shared" si="1"/>
        <v>71.3</v>
      </c>
    </row>
    <row r="42" spans="1:8" ht="22.5" customHeight="1">
      <c r="A42" s="269" t="s">
        <v>298</v>
      </c>
      <c r="B42" s="282" t="s">
        <v>293</v>
      </c>
      <c r="C42" s="276">
        <v>26</v>
      </c>
      <c r="D42" s="272"/>
      <c r="E42" s="277">
        <f t="shared" si="0"/>
        <v>0</v>
      </c>
      <c r="F42" s="276">
        <v>26</v>
      </c>
      <c r="G42" s="272"/>
      <c r="H42" s="278">
        <f t="shared" si="1"/>
        <v>0</v>
      </c>
    </row>
    <row r="43" spans="1:8" ht="15">
      <c r="A43" s="269" t="s">
        <v>299</v>
      </c>
      <c r="B43" s="282" t="s">
        <v>293</v>
      </c>
      <c r="C43" s="276">
        <v>48</v>
      </c>
      <c r="D43" s="272"/>
      <c r="E43" s="277">
        <f t="shared" si="0"/>
        <v>0</v>
      </c>
      <c r="F43" s="276">
        <v>48</v>
      </c>
      <c r="G43" s="272"/>
      <c r="H43" s="278">
        <f t="shared" si="1"/>
        <v>0</v>
      </c>
    </row>
    <row r="44" spans="1:8" ht="15">
      <c r="A44" s="581" t="s">
        <v>300</v>
      </c>
      <c r="B44" s="281" t="s">
        <v>271</v>
      </c>
      <c r="C44" s="276">
        <v>2.4</v>
      </c>
      <c r="D44" s="272"/>
      <c r="E44" s="277">
        <f t="shared" si="0"/>
        <v>0</v>
      </c>
      <c r="F44" s="276">
        <v>2.4</v>
      </c>
      <c r="G44" s="272"/>
      <c r="H44" s="278">
        <f t="shared" si="1"/>
        <v>0</v>
      </c>
    </row>
    <row r="45" spans="1:8" ht="15">
      <c r="A45" s="581"/>
      <c r="B45" s="281">
        <v>35</v>
      </c>
      <c r="C45" s="276">
        <v>2.4</v>
      </c>
      <c r="D45" s="272"/>
      <c r="E45" s="277">
        <f t="shared" si="0"/>
        <v>0</v>
      </c>
      <c r="F45" s="276">
        <v>2.4</v>
      </c>
      <c r="G45" s="272"/>
      <c r="H45" s="278">
        <f t="shared" si="1"/>
        <v>0</v>
      </c>
    </row>
    <row r="46" spans="1:8" ht="15">
      <c r="A46" s="581"/>
      <c r="B46" s="282" t="s">
        <v>293</v>
      </c>
      <c r="C46" s="276">
        <v>2.4</v>
      </c>
      <c r="D46" s="272"/>
      <c r="E46" s="277">
        <f t="shared" si="0"/>
        <v>0</v>
      </c>
      <c r="F46" s="276">
        <v>2.4</v>
      </c>
      <c r="G46" s="272">
        <v>12</v>
      </c>
      <c r="H46" s="278">
        <f t="shared" si="1"/>
        <v>28.799999999999997</v>
      </c>
    </row>
    <row r="47" spans="1:8" ht="15">
      <c r="A47" s="269" t="s">
        <v>301</v>
      </c>
      <c r="B47" s="282" t="s">
        <v>293</v>
      </c>
      <c r="C47" s="276">
        <v>2.5</v>
      </c>
      <c r="D47" s="272"/>
      <c r="E47" s="277">
        <f t="shared" si="0"/>
        <v>0</v>
      </c>
      <c r="F47" s="276">
        <v>2.5</v>
      </c>
      <c r="G47" s="272">
        <v>2</v>
      </c>
      <c r="H47" s="278">
        <f t="shared" si="1"/>
        <v>5</v>
      </c>
    </row>
    <row r="48" spans="1:8" ht="15">
      <c r="A48" s="269" t="s">
        <v>302</v>
      </c>
      <c r="B48" s="282" t="s">
        <v>293</v>
      </c>
      <c r="C48" s="276">
        <v>2.3</v>
      </c>
      <c r="D48" s="272"/>
      <c r="E48" s="277">
        <f t="shared" si="0"/>
        <v>0</v>
      </c>
      <c r="F48" s="276">
        <v>2.3</v>
      </c>
      <c r="G48" s="272">
        <v>10</v>
      </c>
      <c r="H48" s="278">
        <f t="shared" si="1"/>
        <v>23</v>
      </c>
    </row>
    <row r="49" spans="1:8" ht="15">
      <c r="A49" s="269" t="s">
        <v>303</v>
      </c>
      <c r="B49" s="282" t="s">
        <v>293</v>
      </c>
      <c r="C49" s="276">
        <v>3</v>
      </c>
      <c r="D49" s="272"/>
      <c r="E49" s="277">
        <f t="shared" si="0"/>
        <v>0</v>
      </c>
      <c r="F49" s="276">
        <v>3</v>
      </c>
      <c r="G49" s="272">
        <v>32</v>
      </c>
      <c r="H49" s="278">
        <f t="shared" si="1"/>
        <v>96</v>
      </c>
    </row>
    <row r="50" spans="1:8" ht="22.5" customHeight="1">
      <c r="A50" s="269" t="s">
        <v>304</v>
      </c>
      <c r="B50" s="281">
        <v>35</v>
      </c>
      <c r="C50" s="276">
        <v>3.5</v>
      </c>
      <c r="D50" s="272"/>
      <c r="E50" s="277">
        <f t="shared" si="0"/>
        <v>0</v>
      </c>
      <c r="F50" s="276">
        <v>3.5</v>
      </c>
      <c r="G50" s="272"/>
      <c r="H50" s="278">
        <f t="shared" si="1"/>
        <v>0</v>
      </c>
    </row>
    <row r="51" spans="1:8" ht="15">
      <c r="A51" s="581"/>
      <c r="B51" s="283" t="s">
        <v>54</v>
      </c>
      <c r="C51" s="284"/>
      <c r="D51" s="285">
        <f>D52+D53+D54+D55</f>
        <v>0</v>
      </c>
      <c r="E51" s="286">
        <f>E52+E53+E54+E55</f>
        <v>0</v>
      </c>
      <c r="F51" s="284"/>
      <c r="G51" s="285">
        <f>G52+G53+G54+G55</f>
        <v>327</v>
      </c>
      <c r="H51" s="287">
        <f>H52+H53+H54+H55</f>
        <v>789.5999999999999</v>
      </c>
    </row>
    <row r="52" spans="1:8" ht="15">
      <c r="A52" s="581"/>
      <c r="B52" s="288" t="s">
        <v>7</v>
      </c>
      <c r="C52" s="289"/>
      <c r="D52" s="290">
        <f>D39+D38+D37+D36+D33+D32+D29+D28+D27+D26+D25+D24+D21+D20+D19+D18+D17+D16+D14+D13+D12+D11+D44</f>
        <v>0</v>
      </c>
      <c r="E52" s="286">
        <f>E39+E38+E37+E36+E33+E32+E29+E28+E27+E26+E25+E24+E21+E20+E19+E18+E17+E16+E14+E13+E12+E11+E44</f>
        <v>0</v>
      </c>
      <c r="F52" s="289"/>
      <c r="G52" s="290">
        <f>G39+G38+G37+G36+G33+G32+G29+G28+G27+G26+G25+G24+G21+G20+G19+G18+G17+G16+G14+G13+G12+G11+G44</f>
        <v>0</v>
      </c>
      <c r="H52" s="287">
        <f>H39+H38+H37+H36+H33+H32+H29+H28+H27+H26+H25+H24+H21+H20+H19+H18+H17+H16+H14+H13+H12+H11+H44</f>
        <v>0</v>
      </c>
    </row>
    <row r="53" spans="1:8" ht="15">
      <c r="A53" s="581"/>
      <c r="B53" s="288" t="s">
        <v>8</v>
      </c>
      <c r="C53" s="289"/>
      <c r="D53" s="290">
        <f>D15+D22+D30+D34+D40+D45+D50</f>
        <v>0</v>
      </c>
      <c r="E53" s="286">
        <f>E15+E22+E30+E34+E40+E45+E50</f>
        <v>0</v>
      </c>
      <c r="F53" s="289"/>
      <c r="G53" s="290">
        <f>G15+G22+G30+G34+G40+G45+G50</f>
        <v>0</v>
      </c>
      <c r="H53" s="287">
        <f>H15+H22+H30+H34+H40+H45+H50</f>
        <v>0</v>
      </c>
    </row>
    <row r="54" spans="1:8" ht="15">
      <c r="A54" s="581"/>
      <c r="B54" s="288" t="s">
        <v>9</v>
      </c>
      <c r="C54" s="289"/>
      <c r="D54" s="290">
        <f>D23+D31+D35+D41+D42+D43+D46+D47+D48+D49</f>
        <v>0</v>
      </c>
      <c r="E54" s="286">
        <f>E23+E31+E35+E41+E42+E43+E46+E47+E48+E49</f>
        <v>0</v>
      </c>
      <c r="F54" s="289"/>
      <c r="G54" s="290">
        <f>G23+G31+G35+G41+G42+G43+G46+G47+G48+G49</f>
        <v>327</v>
      </c>
      <c r="H54" s="287">
        <f>H23+H31+H35+H41+H42+H43+H46+H47+H48+H49</f>
        <v>789.5999999999999</v>
      </c>
    </row>
    <row r="55" spans="1:8" ht="15.75" thickBot="1">
      <c r="A55" s="582"/>
      <c r="B55" s="291" t="s">
        <v>10</v>
      </c>
      <c r="C55" s="292"/>
      <c r="D55" s="293">
        <f>SUM(D13:D50)-D52-D53-D54</f>
        <v>0</v>
      </c>
      <c r="E55" s="294">
        <f>SUM(E13:E50)-E52-E53-E54</f>
        <v>0</v>
      </c>
      <c r="F55" s="292"/>
      <c r="G55" s="293">
        <f>SUM(G13:G50)-G52-G53-G54</f>
        <v>0</v>
      </c>
      <c r="H55" s="295">
        <f>SUM(H13:H50)-H52-H53-H54</f>
        <v>0</v>
      </c>
    </row>
    <row r="56" spans="1:8" ht="15">
      <c r="A56" s="254"/>
      <c r="B56" s="252"/>
      <c r="C56" s="252"/>
      <c r="D56" s="253"/>
      <c r="E56" s="253"/>
      <c r="F56" s="252"/>
      <c r="G56" s="253"/>
      <c r="H56" s="253"/>
    </row>
    <row r="57" spans="1:8" ht="15">
      <c r="A57" s="254"/>
      <c r="B57" s="252"/>
      <c r="C57" s="252"/>
      <c r="D57" s="253"/>
      <c r="E57" s="253"/>
      <c r="F57" s="252"/>
      <c r="G57" s="253"/>
      <c r="H57" s="253"/>
    </row>
    <row r="58" spans="1:8" s="454" customFormat="1" ht="18.75">
      <c r="A58" s="452"/>
      <c r="B58" s="546" t="str">
        <f>'[4]Лист1'!A19</f>
        <v>Должность руководителя предприятия</v>
      </c>
      <c r="C58" s="546"/>
      <c r="D58" s="546"/>
      <c r="E58" s="453"/>
      <c r="F58" s="453"/>
      <c r="G58" s="546" t="str">
        <f>'[4]Лист1'!A20</f>
        <v>Ф.И.О</v>
      </c>
      <c r="H58" s="546"/>
    </row>
    <row r="59" spans="1:8" ht="15">
      <c r="A59" s="254"/>
      <c r="B59" s="252"/>
      <c r="C59" s="252"/>
      <c r="D59" s="253"/>
      <c r="E59" s="253"/>
      <c r="F59" s="252"/>
      <c r="G59" s="253"/>
      <c r="H59" s="253"/>
    </row>
    <row r="60" spans="1:8" ht="15">
      <c r="A60" s="254"/>
      <c r="B60" s="252"/>
      <c r="C60" s="252"/>
      <c r="D60" s="253"/>
      <c r="E60" s="253"/>
      <c r="F60" s="252"/>
      <c r="G60" s="253"/>
      <c r="H60" s="253"/>
    </row>
  </sheetData>
  <sheetProtection password="C81C" sheet="1" objects="1" scenarios="1" formatCells="0" formatColumns="0" formatRows="0"/>
  <protectedRanges>
    <protectedRange sqref="E8:E43 H8:H43" name="Диапазон1_1_1"/>
  </protectedRanges>
  <mergeCells count="15">
    <mergeCell ref="A1:H1"/>
    <mergeCell ref="A2:H2"/>
    <mergeCell ref="A5:A8"/>
    <mergeCell ref="B5:B8"/>
    <mergeCell ref="C5:E5"/>
    <mergeCell ref="F5:H5"/>
    <mergeCell ref="A51:A55"/>
    <mergeCell ref="B58:D58"/>
    <mergeCell ref="G58:H58"/>
    <mergeCell ref="A11:A15"/>
    <mergeCell ref="A16:A23"/>
    <mergeCell ref="A24:A31"/>
    <mergeCell ref="A32:A35"/>
    <mergeCell ref="A36:A40"/>
    <mergeCell ref="A44:A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50"/>
  <sheetViews>
    <sheetView zoomScalePageLayoutView="0" workbookViewId="0" topLeftCell="A37">
      <selection activeCell="B54" sqref="B54"/>
    </sheetView>
  </sheetViews>
  <sheetFormatPr defaultColWidth="9.7109375" defaultRowHeight="15"/>
  <cols>
    <col min="1" max="1" width="113.7109375" style="0" customWidth="1"/>
  </cols>
  <sheetData>
    <row r="1" ht="18.75">
      <c r="A1" s="306" t="s">
        <v>319</v>
      </c>
    </row>
    <row r="2" ht="18.75">
      <c r="A2" s="306" t="s">
        <v>320</v>
      </c>
    </row>
    <row r="3" ht="18.75">
      <c r="A3" s="306" t="s">
        <v>321</v>
      </c>
    </row>
    <row r="4" ht="18.75">
      <c r="A4" s="306" t="s">
        <v>322</v>
      </c>
    </row>
    <row r="5" ht="18.75">
      <c r="A5" s="306" t="s">
        <v>323</v>
      </c>
    </row>
    <row r="6" ht="18.75">
      <c r="A6" s="306" t="s">
        <v>324</v>
      </c>
    </row>
    <row r="7" ht="18.75">
      <c r="A7" s="306" t="s">
        <v>325</v>
      </c>
    </row>
    <row r="8" ht="18.75">
      <c r="A8" s="306" t="s">
        <v>326</v>
      </c>
    </row>
    <row r="9" ht="18.75">
      <c r="A9" s="306" t="s">
        <v>327</v>
      </c>
    </row>
    <row r="10" ht="18.75">
      <c r="A10" s="306" t="s">
        <v>328</v>
      </c>
    </row>
    <row r="11" ht="18.75">
      <c r="A11" s="306" t="s">
        <v>329</v>
      </c>
    </row>
    <row r="12" ht="18.75">
      <c r="A12" s="306" t="s">
        <v>330</v>
      </c>
    </row>
    <row r="13" ht="18.75">
      <c r="A13" s="306" t="s">
        <v>331</v>
      </c>
    </row>
    <row r="14" ht="18.75">
      <c r="A14" s="306" t="s">
        <v>332</v>
      </c>
    </row>
    <row r="15" ht="18.75">
      <c r="A15" s="307" t="s">
        <v>333</v>
      </c>
    </row>
    <row r="16" ht="18.75">
      <c r="A16" s="306" t="s">
        <v>334</v>
      </c>
    </row>
    <row r="17" ht="37.5">
      <c r="A17" s="306" t="s">
        <v>335</v>
      </c>
    </row>
    <row r="18" ht="18.75">
      <c r="A18" s="306" t="s">
        <v>336</v>
      </c>
    </row>
    <row r="19" ht="18.75">
      <c r="A19" s="306" t="s">
        <v>337</v>
      </c>
    </row>
    <row r="20" ht="18.75">
      <c r="A20" s="306" t="s">
        <v>338</v>
      </c>
    </row>
    <row r="21" ht="15.75">
      <c r="A21" s="308" t="s">
        <v>339</v>
      </c>
    </row>
    <row r="22" ht="37.5">
      <c r="A22" s="306" t="s">
        <v>340</v>
      </c>
    </row>
    <row r="23" ht="18.75">
      <c r="A23" s="306" t="s">
        <v>341</v>
      </c>
    </row>
    <row r="24" ht="18.75">
      <c r="A24" s="306" t="s">
        <v>342</v>
      </c>
    </row>
    <row r="25" ht="18.75">
      <c r="A25" s="307" t="s">
        <v>343</v>
      </c>
    </row>
    <row r="26" ht="18.75">
      <c r="A26" s="306" t="s">
        <v>344</v>
      </c>
    </row>
    <row r="27" ht="18.75">
      <c r="A27" s="306" t="s">
        <v>345</v>
      </c>
    </row>
    <row r="28" ht="18.75">
      <c r="A28" s="306" t="s">
        <v>346</v>
      </c>
    </row>
    <row r="29" ht="18.75">
      <c r="A29" s="306" t="s">
        <v>347</v>
      </c>
    </row>
    <row r="30" ht="18.75">
      <c r="A30" s="306" t="s">
        <v>348</v>
      </c>
    </row>
    <row r="31" ht="18.75">
      <c r="A31" s="306" t="s">
        <v>349</v>
      </c>
    </row>
    <row r="32" ht="18.75">
      <c r="A32" s="306" t="s">
        <v>350</v>
      </c>
    </row>
    <row r="33" ht="18.75">
      <c r="A33" s="306" t="s">
        <v>351</v>
      </c>
    </row>
    <row r="34" ht="18.75">
      <c r="A34" s="306" t="s">
        <v>352</v>
      </c>
    </row>
    <row r="35" ht="18.75">
      <c r="A35" s="306" t="s">
        <v>353</v>
      </c>
    </row>
    <row r="36" ht="18.75">
      <c r="A36" s="306" t="s">
        <v>354</v>
      </c>
    </row>
    <row r="37" ht="18.75">
      <c r="A37" s="306" t="s">
        <v>355</v>
      </c>
    </row>
    <row r="38" ht="18.75">
      <c r="A38" s="306" t="s">
        <v>356</v>
      </c>
    </row>
    <row r="39" ht="18.75">
      <c r="A39" s="306" t="s">
        <v>357</v>
      </c>
    </row>
    <row r="40" ht="18.75">
      <c r="A40" s="306" t="s">
        <v>358</v>
      </c>
    </row>
    <row r="41" ht="18.75">
      <c r="A41" s="306" t="s">
        <v>359</v>
      </c>
    </row>
    <row r="42" ht="18.75">
      <c r="A42" s="306" t="s">
        <v>360</v>
      </c>
    </row>
    <row r="43" ht="18.75">
      <c r="A43" s="306" t="s">
        <v>361</v>
      </c>
    </row>
    <row r="44" ht="18.75">
      <c r="A44" s="306" t="s">
        <v>362</v>
      </c>
    </row>
    <row r="45" ht="18.75">
      <c r="A45" s="306" t="s">
        <v>363</v>
      </c>
    </row>
    <row r="46" ht="18.75">
      <c r="A46" s="306" t="s">
        <v>364</v>
      </c>
    </row>
    <row r="47" ht="18.75">
      <c r="A47" s="306" t="s">
        <v>365</v>
      </c>
    </row>
    <row r="48" ht="18.75">
      <c r="A48" s="306" t="s">
        <v>366</v>
      </c>
    </row>
    <row r="49" ht="18.75">
      <c r="A49" s="306" t="s">
        <v>367</v>
      </c>
    </row>
    <row r="50" ht="18.75">
      <c r="A50" s="306" t="s">
        <v>368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481"/>
  <sheetViews>
    <sheetView showFormulas="1" view="pageBreakPreview" zoomScale="60" zoomScaleNormal="75" zoomScalePageLayoutView="0" workbookViewId="0" topLeftCell="A1">
      <selection activeCell="A6" sqref="A6:G6"/>
    </sheetView>
  </sheetViews>
  <sheetFormatPr defaultColWidth="9.140625" defaultRowHeight="15"/>
  <cols>
    <col min="1" max="1" width="9.140625" style="206" customWidth="1"/>
    <col min="2" max="2" width="49.57421875" style="189" customWidth="1"/>
    <col min="3" max="4" width="13.421875" style="190" customWidth="1"/>
    <col min="5" max="5" width="14.7109375" style="300" customWidth="1"/>
    <col min="6" max="6" width="17.140625" style="191" customWidth="1"/>
    <col min="7" max="7" width="21.28125" style="191" customWidth="1"/>
    <col min="8" max="16384" width="9.140625" style="191" customWidth="1"/>
  </cols>
  <sheetData>
    <row r="1" spans="1:7" s="186" customFormat="1" ht="15.75">
      <c r="A1" s="183"/>
      <c r="B1" s="184"/>
      <c r="C1" s="185"/>
      <c r="D1" s="185"/>
      <c r="E1" s="304"/>
      <c r="G1" s="187" t="s">
        <v>137</v>
      </c>
    </row>
    <row r="2" spans="1:7" s="186" customFormat="1" ht="15.75">
      <c r="A2" s="183" t="s">
        <v>138</v>
      </c>
      <c r="B2" s="184"/>
      <c r="C2" s="185"/>
      <c r="D2" s="185"/>
      <c r="E2" s="304"/>
      <c r="G2" s="187" t="s">
        <v>139</v>
      </c>
    </row>
    <row r="3" spans="1:7" s="186" customFormat="1" ht="15.75">
      <c r="A3" s="183" t="s">
        <v>140</v>
      </c>
      <c r="B3" s="184"/>
      <c r="C3" s="349"/>
      <c r="D3" s="185"/>
      <c r="E3" s="304"/>
      <c r="G3" s="187" t="s">
        <v>141</v>
      </c>
    </row>
    <row r="4" spans="1:5" s="186" customFormat="1" ht="15.75">
      <c r="A4" s="183"/>
      <c r="B4" s="184"/>
      <c r="C4" s="185"/>
      <c r="D4" s="185"/>
      <c r="E4" s="304"/>
    </row>
    <row r="5" spans="1:7" s="186" customFormat="1" ht="15.75">
      <c r="A5" s="183" t="s">
        <v>142</v>
      </c>
      <c r="B5" s="184"/>
      <c r="C5" s="185"/>
      <c r="D5" s="185"/>
      <c r="E5" s="304"/>
      <c r="G5" s="186" t="s">
        <v>143</v>
      </c>
    </row>
    <row r="6" spans="1:7" s="186" customFormat="1" ht="15.75">
      <c r="A6" s="539" t="s">
        <v>144</v>
      </c>
      <c r="B6" s="539"/>
      <c r="C6" s="539"/>
      <c r="D6" s="539"/>
      <c r="E6" s="539"/>
      <c r="F6" s="539"/>
      <c r="G6" s="539"/>
    </row>
    <row r="7" spans="1:7" s="186" customFormat="1" ht="15.75">
      <c r="A7" s="183"/>
      <c r="B7" s="183"/>
      <c r="C7" s="183"/>
      <c r="D7" s="183"/>
      <c r="E7" s="305"/>
      <c r="F7" s="183"/>
      <c r="G7" s="183"/>
    </row>
    <row r="8" spans="1:7" s="186" customFormat="1" ht="18.75">
      <c r="A8" s="183"/>
      <c r="B8" s="458" t="str">
        <f>Лист1!A13</f>
        <v>ЗАО "Водоканал" г.Новокузнецк</v>
      </c>
      <c r="C8" s="458"/>
      <c r="D8" s="458"/>
      <c r="E8" s="458"/>
      <c r="F8" s="458"/>
      <c r="G8" s="458"/>
    </row>
    <row r="9" spans="2:5" s="186" customFormat="1" ht="15.75">
      <c r="B9" s="184"/>
      <c r="C9" s="185"/>
      <c r="D9" s="185"/>
      <c r="E9" s="304"/>
    </row>
    <row r="10" ht="16.5" thickBot="1">
      <c r="A10" s="188"/>
    </row>
    <row r="11" spans="1:7" ht="48" thickBot="1">
      <c r="A11" s="353" t="s">
        <v>145</v>
      </c>
      <c r="B11" s="354" t="s">
        <v>146</v>
      </c>
      <c r="C11" s="355" t="s">
        <v>147</v>
      </c>
      <c r="D11" s="355" t="s">
        <v>148</v>
      </c>
      <c r="E11" s="356" t="s">
        <v>149</v>
      </c>
      <c r="F11" s="354" t="s">
        <v>150</v>
      </c>
      <c r="G11" s="357" t="s">
        <v>151</v>
      </c>
    </row>
    <row r="12" spans="1:7" ht="18" customHeight="1">
      <c r="A12" s="358">
        <v>1</v>
      </c>
      <c r="B12" s="359" t="s">
        <v>152</v>
      </c>
      <c r="C12" s="360"/>
      <c r="D12" s="360"/>
      <c r="E12" s="361"/>
      <c r="F12" s="362"/>
      <c r="G12" s="362"/>
    </row>
    <row r="13" spans="1:7" ht="17.25" customHeight="1">
      <c r="A13" s="197"/>
      <c r="B13" s="198" t="s">
        <v>153</v>
      </c>
      <c r="C13" s="199"/>
      <c r="D13" s="199"/>
      <c r="E13" s="363"/>
      <c r="F13" s="364"/>
      <c r="G13" s="365"/>
    </row>
    <row r="14" spans="1:7" s="195" customFormat="1" ht="18" customHeight="1">
      <c r="A14" s="192" t="s">
        <v>17</v>
      </c>
      <c r="B14" s="193" t="s">
        <v>154</v>
      </c>
      <c r="C14" s="194"/>
      <c r="D14" s="194"/>
      <c r="E14" s="363"/>
      <c r="F14" s="364"/>
      <c r="G14" s="365"/>
    </row>
    <row r="15" spans="1:7" s="195" customFormat="1" ht="18" customHeight="1">
      <c r="A15" s="192" t="s">
        <v>19</v>
      </c>
      <c r="B15" s="193" t="s">
        <v>155</v>
      </c>
      <c r="C15" s="194"/>
      <c r="D15" s="194"/>
      <c r="E15" s="363"/>
      <c r="F15" s="364"/>
      <c r="G15" s="364"/>
    </row>
    <row r="16" spans="1:7" s="195" customFormat="1" ht="18" customHeight="1">
      <c r="A16" s="366"/>
      <c r="B16" s="367" t="s">
        <v>156</v>
      </c>
      <c r="C16" s="368"/>
      <c r="D16" s="368"/>
      <c r="E16" s="363"/>
      <c r="F16" s="364"/>
      <c r="G16" s="365"/>
    </row>
    <row r="17" spans="1:7" s="195" customFormat="1" ht="18" customHeight="1">
      <c r="A17" s="369"/>
      <c r="B17" s="370" t="s">
        <v>159</v>
      </c>
      <c r="C17" s="371"/>
      <c r="D17" s="371"/>
      <c r="E17" s="363"/>
      <c r="F17" s="364"/>
      <c r="G17" s="365"/>
    </row>
    <row r="18" spans="1:7" s="195" customFormat="1" ht="18" customHeight="1">
      <c r="A18" s="192" t="s">
        <v>160</v>
      </c>
      <c r="B18" s="193" t="s">
        <v>161</v>
      </c>
      <c r="C18" s="194"/>
      <c r="D18" s="194"/>
      <c r="E18" s="363"/>
      <c r="F18" s="364"/>
      <c r="G18" s="364"/>
    </row>
    <row r="19" spans="1:7" s="195" customFormat="1" ht="18" customHeight="1">
      <c r="A19" s="192" t="s">
        <v>12</v>
      </c>
      <c r="B19" s="193" t="s">
        <v>162</v>
      </c>
      <c r="C19" s="194"/>
      <c r="D19" s="194"/>
      <c r="E19" s="363"/>
      <c r="F19" s="364"/>
      <c r="G19" s="364"/>
    </row>
    <row r="20" spans="1:7" s="196" customFormat="1" ht="18" customHeight="1">
      <c r="A20" s="197"/>
      <c r="B20" s="198" t="s">
        <v>163</v>
      </c>
      <c r="C20" s="199"/>
      <c r="D20" s="199"/>
      <c r="E20" s="363"/>
      <c r="F20" s="364"/>
      <c r="G20" s="365"/>
    </row>
    <row r="21" spans="1:7" s="196" customFormat="1" ht="18" customHeight="1">
      <c r="A21" s="192" t="s">
        <v>164</v>
      </c>
      <c r="B21" s="193" t="s">
        <v>165</v>
      </c>
      <c r="C21" s="194"/>
      <c r="D21" s="194"/>
      <c r="E21" s="363"/>
      <c r="F21" s="364"/>
      <c r="G21" s="365"/>
    </row>
    <row r="22" spans="1:7" s="196" customFormat="1" ht="18" customHeight="1">
      <c r="A22" s="192" t="s">
        <v>166</v>
      </c>
      <c r="B22" s="193" t="s">
        <v>167</v>
      </c>
      <c r="C22" s="194"/>
      <c r="D22" s="194"/>
      <c r="E22" s="363"/>
      <c r="F22" s="364"/>
      <c r="G22" s="365"/>
    </row>
    <row r="23" spans="1:7" s="200" customFormat="1" ht="18" customHeight="1">
      <c r="A23" s="197"/>
      <c r="B23" s="198" t="s">
        <v>168</v>
      </c>
      <c r="C23" s="199"/>
      <c r="D23" s="199"/>
      <c r="E23" s="363"/>
      <c r="F23" s="364"/>
      <c r="G23" s="365"/>
    </row>
    <row r="24" spans="1:7" s="200" customFormat="1" ht="18" customHeight="1">
      <c r="A24" s="366" t="s">
        <v>169</v>
      </c>
      <c r="B24" s="367"/>
      <c r="C24" s="368"/>
      <c r="D24" s="368"/>
      <c r="E24" s="363"/>
      <c r="F24" s="364"/>
      <c r="G24" s="365"/>
    </row>
    <row r="25" spans="1:7" s="196" customFormat="1" ht="18" customHeight="1">
      <c r="A25" s="366" t="s">
        <v>170</v>
      </c>
      <c r="B25" s="367" t="s">
        <v>318</v>
      </c>
      <c r="C25" s="368"/>
      <c r="D25" s="368"/>
      <c r="E25" s="363"/>
      <c r="F25" s="364"/>
      <c r="G25" s="364"/>
    </row>
    <row r="26" spans="1:7" s="201" customFormat="1" ht="18" customHeight="1">
      <c r="A26" s="197"/>
      <c r="B26" s="198" t="s">
        <v>172</v>
      </c>
      <c r="C26" s="199"/>
      <c r="D26" s="199"/>
      <c r="E26" s="363"/>
      <c r="F26" s="364"/>
      <c r="G26" s="365"/>
    </row>
    <row r="27" spans="1:7" s="195" customFormat="1" ht="35.25" customHeight="1">
      <c r="A27" s="197" t="s">
        <v>130</v>
      </c>
      <c r="B27" s="198" t="s">
        <v>173</v>
      </c>
      <c r="C27" s="199"/>
      <c r="D27" s="199"/>
      <c r="E27" s="363"/>
      <c r="F27" s="364"/>
      <c r="G27" s="365"/>
    </row>
    <row r="28" spans="1:7" s="201" customFormat="1" ht="18" customHeight="1">
      <c r="A28" s="197"/>
      <c r="B28" s="198" t="s">
        <v>156</v>
      </c>
      <c r="C28" s="199"/>
      <c r="D28" s="199"/>
      <c r="E28" s="363"/>
      <c r="F28" s="364"/>
      <c r="G28" s="365"/>
    </row>
    <row r="29" spans="1:7" s="201" customFormat="1" ht="39" customHeight="1">
      <c r="A29" s="197" t="s">
        <v>174</v>
      </c>
      <c r="B29" s="198" t="s">
        <v>154</v>
      </c>
      <c r="C29" s="199"/>
      <c r="D29" s="199"/>
      <c r="E29" s="363"/>
      <c r="F29" s="364"/>
      <c r="G29" s="365"/>
    </row>
    <row r="30" spans="1:7" s="201" customFormat="1" ht="18" customHeight="1">
      <c r="A30" s="197" t="s">
        <v>175</v>
      </c>
      <c r="B30" s="198" t="s">
        <v>155</v>
      </c>
      <c r="C30" s="199"/>
      <c r="D30" s="199"/>
      <c r="E30" s="363"/>
      <c r="F30" s="364"/>
      <c r="G30" s="365"/>
    </row>
    <row r="31" spans="1:7" s="201" customFormat="1" ht="20.25" customHeight="1">
      <c r="A31" s="197"/>
      <c r="B31" s="198" t="s">
        <v>156</v>
      </c>
      <c r="C31" s="199"/>
      <c r="D31" s="199"/>
      <c r="E31" s="363"/>
      <c r="F31" s="364"/>
      <c r="G31" s="365"/>
    </row>
    <row r="32" spans="1:7" s="201" customFormat="1" ht="18" customHeight="1">
      <c r="A32" s="197" t="s">
        <v>176</v>
      </c>
      <c r="B32" s="198" t="s">
        <v>157</v>
      </c>
      <c r="C32" s="199"/>
      <c r="D32" s="199"/>
      <c r="E32" s="363"/>
      <c r="F32" s="364"/>
      <c r="G32" s="365"/>
    </row>
    <row r="33" spans="1:7" s="201" customFormat="1" ht="18" customHeight="1">
      <c r="A33" s="197" t="s">
        <v>177</v>
      </c>
      <c r="B33" s="198" t="s">
        <v>158</v>
      </c>
      <c r="C33" s="199"/>
      <c r="D33" s="199"/>
      <c r="E33" s="363"/>
      <c r="F33" s="364"/>
      <c r="G33" s="365"/>
    </row>
    <row r="34" spans="1:7" s="201" customFormat="1" ht="18" customHeight="1">
      <c r="A34" s="197"/>
      <c r="B34" s="198" t="s">
        <v>172</v>
      </c>
      <c r="C34" s="199"/>
      <c r="D34" s="199"/>
      <c r="E34" s="363"/>
      <c r="F34" s="364"/>
      <c r="G34" s="365"/>
    </row>
    <row r="35" spans="1:7" s="201" customFormat="1" ht="18" customHeight="1">
      <c r="A35" s="197" t="s">
        <v>178</v>
      </c>
      <c r="B35" s="198" t="s">
        <v>179</v>
      </c>
      <c r="C35" s="199"/>
      <c r="D35" s="199"/>
      <c r="E35" s="363"/>
      <c r="F35" s="364"/>
      <c r="G35" s="365"/>
    </row>
    <row r="36" spans="1:7" s="201" customFormat="1" ht="18" customHeight="1">
      <c r="A36" s="197" t="s">
        <v>180</v>
      </c>
      <c r="B36" s="198" t="s">
        <v>181</v>
      </c>
      <c r="C36" s="199"/>
      <c r="D36" s="199"/>
      <c r="E36" s="363"/>
      <c r="F36" s="364"/>
      <c r="G36" s="365"/>
    </row>
    <row r="37" spans="1:7" s="201" customFormat="1" ht="18" customHeight="1">
      <c r="A37" s="197"/>
      <c r="B37" s="198" t="s">
        <v>163</v>
      </c>
      <c r="C37" s="199"/>
      <c r="D37" s="199"/>
      <c r="E37" s="363"/>
      <c r="F37" s="364"/>
      <c r="G37" s="365"/>
    </row>
    <row r="38" spans="1:7" s="201" customFormat="1" ht="18" customHeight="1">
      <c r="A38" s="197" t="s">
        <v>182</v>
      </c>
      <c r="B38" s="198" t="s">
        <v>165</v>
      </c>
      <c r="C38" s="199"/>
      <c r="D38" s="199"/>
      <c r="E38" s="363"/>
      <c r="F38" s="364"/>
      <c r="G38" s="365"/>
    </row>
    <row r="39" spans="1:7" s="201" customFormat="1" ht="18" customHeight="1">
      <c r="A39" s="197" t="s">
        <v>183</v>
      </c>
      <c r="B39" s="198" t="s">
        <v>167</v>
      </c>
      <c r="C39" s="199"/>
      <c r="D39" s="199"/>
      <c r="E39" s="363"/>
      <c r="F39" s="364"/>
      <c r="G39" s="365"/>
    </row>
    <row r="40" spans="1:7" s="201" customFormat="1" ht="18" customHeight="1">
      <c r="A40" s="197"/>
      <c r="B40" s="198" t="s">
        <v>168</v>
      </c>
      <c r="C40" s="199"/>
      <c r="D40" s="199"/>
      <c r="E40" s="363"/>
      <c r="F40" s="364"/>
      <c r="G40" s="365"/>
    </row>
    <row r="41" spans="1:7" s="201" customFormat="1" ht="18" customHeight="1">
      <c r="A41" s="197" t="s">
        <v>184</v>
      </c>
      <c r="B41" s="198" t="s">
        <v>157</v>
      </c>
      <c r="C41" s="199"/>
      <c r="D41" s="199"/>
      <c r="E41" s="363"/>
      <c r="F41" s="364"/>
      <c r="G41" s="365"/>
    </row>
    <row r="42" spans="1:7" s="201" customFormat="1" ht="18" customHeight="1">
      <c r="A42" s="197" t="s">
        <v>185</v>
      </c>
      <c r="B42" s="198" t="s">
        <v>186</v>
      </c>
      <c r="C42" s="199"/>
      <c r="D42" s="199"/>
      <c r="E42" s="363"/>
      <c r="F42" s="364"/>
      <c r="G42" s="365"/>
    </row>
    <row r="43" spans="1:7" s="201" customFormat="1" ht="18" customHeight="1">
      <c r="A43" s="197" t="s">
        <v>187</v>
      </c>
      <c r="B43" s="198" t="s">
        <v>158</v>
      </c>
      <c r="C43" s="199"/>
      <c r="D43" s="199"/>
      <c r="E43" s="363"/>
      <c r="F43" s="364"/>
      <c r="G43" s="365"/>
    </row>
    <row r="44" spans="1:7" s="201" customFormat="1" ht="18" customHeight="1">
      <c r="A44" s="197" t="s">
        <v>188</v>
      </c>
      <c r="B44" s="198" t="s">
        <v>171</v>
      </c>
      <c r="C44" s="199"/>
      <c r="D44" s="199"/>
      <c r="E44" s="363"/>
      <c r="F44" s="364"/>
      <c r="G44" s="365"/>
    </row>
    <row r="45" spans="1:7" s="201" customFormat="1" ht="18" customHeight="1">
      <c r="A45" s="197"/>
      <c r="B45" s="198" t="s">
        <v>172</v>
      </c>
      <c r="C45" s="199"/>
      <c r="D45" s="199"/>
      <c r="E45" s="363"/>
      <c r="F45" s="364"/>
      <c r="G45" s="365"/>
    </row>
    <row r="46" spans="1:7" s="201" customFormat="1" ht="18" customHeight="1">
      <c r="A46" s="197" t="s">
        <v>189</v>
      </c>
      <c r="B46" s="198" t="s">
        <v>190</v>
      </c>
      <c r="C46" s="199"/>
      <c r="D46" s="199"/>
      <c r="E46" s="363"/>
      <c r="F46" s="364"/>
      <c r="G46" s="365"/>
    </row>
    <row r="47" spans="1:7" s="201" customFormat="1" ht="18" customHeight="1">
      <c r="A47" s="197" t="s">
        <v>191</v>
      </c>
      <c r="B47" s="372" t="s">
        <v>192</v>
      </c>
      <c r="C47" s="199"/>
      <c r="D47" s="199"/>
      <c r="E47" s="363"/>
      <c r="F47" s="364"/>
      <c r="G47" s="365"/>
    </row>
    <row r="48" spans="1:7" s="201" customFormat="1" ht="18" customHeight="1">
      <c r="A48" s="197" t="s">
        <v>193</v>
      </c>
      <c r="B48" s="372" t="s">
        <v>194</v>
      </c>
      <c r="C48" s="199"/>
      <c r="D48" s="199"/>
      <c r="E48" s="363"/>
      <c r="F48" s="364"/>
      <c r="G48" s="365"/>
    </row>
    <row r="49" spans="1:7" s="201" customFormat="1" ht="18" customHeight="1">
      <c r="A49" s="197" t="s">
        <v>195</v>
      </c>
      <c r="B49" s="372" t="s">
        <v>196</v>
      </c>
      <c r="C49" s="199"/>
      <c r="D49" s="199"/>
      <c r="E49" s="363"/>
      <c r="F49" s="364"/>
      <c r="G49" s="365"/>
    </row>
    <row r="50" spans="1:7" s="201" customFormat="1" ht="18" customHeight="1">
      <c r="A50" s="197" t="s">
        <v>197</v>
      </c>
      <c r="B50" s="372" t="s">
        <v>198</v>
      </c>
      <c r="C50" s="199"/>
      <c r="D50" s="199"/>
      <c r="E50" s="363"/>
      <c r="F50" s="364"/>
      <c r="G50" s="365"/>
    </row>
    <row r="51" spans="1:7" s="201" customFormat="1" ht="18" customHeight="1">
      <c r="A51" s="192" t="s">
        <v>199</v>
      </c>
      <c r="B51" s="193" t="s">
        <v>200</v>
      </c>
      <c r="C51" s="194"/>
      <c r="D51" s="194"/>
      <c r="E51" s="363"/>
      <c r="F51" s="364"/>
      <c r="G51" s="364"/>
    </row>
    <row r="52" spans="1:7" s="201" customFormat="1" ht="18" customHeight="1">
      <c r="A52" s="197"/>
      <c r="B52" s="198" t="s">
        <v>156</v>
      </c>
      <c r="C52" s="199"/>
      <c r="D52" s="199"/>
      <c r="E52" s="363"/>
      <c r="F52" s="364"/>
      <c r="G52" s="365"/>
    </row>
    <row r="53" spans="1:7" s="201" customFormat="1" ht="18" customHeight="1">
      <c r="A53" s="192" t="s">
        <v>201</v>
      </c>
      <c r="B53" s="193" t="s">
        <v>154</v>
      </c>
      <c r="C53" s="194"/>
      <c r="D53" s="194"/>
      <c r="E53" s="363"/>
      <c r="F53" s="364"/>
      <c r="G53" s="365"/>
    </row>
    <row r="54" spans="1:7" s="201" customFormat="1" ht="18" customHeight="1">
      <c r="A54" s="192" t="s">
        <v>202</v>
      </c>
      <c r="B54" s="193" t="s">
        <v>155</v>
      </c>
      <c r="C54" s="194"/>
      <c r="D54" s="194"/>
      <c r="E54" s="363"/>
      <c r="F54" s="364"/>
      <c r="G54" s="364"/>
    </row>
    <row r="55" spans="1:7" s="196" customFormat="1" ht="18" customHeight="1">
      <c r="A55" s="197"/>
      <c r="B55" s="198" t="s">
        <v>156</v>
      </c>
      <c r="C55" s="199"/>
      <c r="D55" s="199"/>
      <c r="E55" s="363"/>
      <c r="F55" s="364"/>
      <c r="G55" s="365"/>
    </row>
    <row r="56" spans="1:7" s="196" customFormat="1" ht="18" customHeight="1">
      <c r="A56" s="366" t="s">
        <v>203</v>
      </c>
      <c r="B56" s="367"/>
      <c r="C56" s="368"/>
      <c r="D56" s="368"/>
      <c r="E56" s="363"/>
      <c r="F56" s="364"/>
      <c r="G56" s="365"/>
    </row>
    <row r="57" spans="1:7" s="196" customFormat="1" ht="18" customHeight="1">
      <c r="A57" s="366"/>
      <c r="B57" s="367" t="s">
        <v>172</v>
      </c>
      <c r="C57" s="368"/>
      <c r="D57" s="368"/>
      <c r="E57" s="363"/>
      <c r="F57" s="364"/>
      <c r="G57" s="365"/>
    </row>
    <row r="58" spans="1:7" s="196" customFormat="1" ht="18" customHeight="1">
      <c r="A58" s="192" t="s">
        <v>204</v>
      </c>
      <c r="B58" s="193" t="s">
        <v>179</v>
      </c>
      <c r="C58" s="194"/>
      <c r="D58" s="194"/>
      <c r="E58" s="363"/>
      <c r="F58" s="364"/>
      <c r="G58" s="365"/>
    </row>
    <row r="59" spans="1:7" s="196" customFormat="1" ht="18" customHeight="1">
      <c r="A59" s="192" t="s">
        <v>205</v>
      </c>
      <c r="B59" s="193" t="s">
        <v>181</v>
      </c>
      <c r="C59" s="194"/>
      <c r="D59" s="194"/>
      <c r="E59" s="363"/>
      <c r="F59" s="364"/>
      <c r="G59" s="364"/>
    </row>
    <row r="60" spans="1:7" s="201" customFormat="1" ht="18" customHeight="1">
      <c r="A60" s="197"/>
      <c r="B60" s="198" t="s">
        <v>163</v>
      </c>
      <c r="C60" s="199"/>
      <c r="D60" s="199"/>
      <c r="E60" s="363"/>
      <c r="F60" s="364"/>
      <c r="G60" s="365"/>
    </row>
    <row r="61" spans="1:7" s="201" customFormat="1" ht="18" customHeight="1">
      <c r="A61" s="192" t="s">
        <v>206</v>
      </c>
      <c r="B61" s="193" t="s">
        <v>165</v>
      </c>
      <c r="C61" s="194"/>
      <c r="D61" s="194"/>
      <c r="E61" s="363"/>
      <c r="F61" s="364"/>
      <c r="G61" s="365"/>
    </row>
    <row r="62" spans="1:7" s="201" customFormat="1" ht="18" customHeight="1">
      <c r="A62" s="192" t="s">
        <v>207</v>
      </c>
      <c r="B62" s="193" t="s">
        <v>167</v>
      </c>
      <c r="C62" s="194"/>
      <c r="D62" s="194"/>
      <c r="E62" s="363"/>
      <c r="F62" s="364"/>
      <c r="G62" s="365"/>
    </row>
    <row r="63" spans="1:7" s="201" customFormat="1" ht="18" customHeight="1">
      <c r="A63" s="197"/>
      <c r="B63" s="198" t="s">
        <v>168</v>
      </c>
      <c r="C63" s="199"/>
      <c r="D63" s="199"/>
      <c r="E63" s="363"/>
      <c r="F63" s="364"/>
      <c r="G63" s="365"/>
    </row>
    <row r="64" spans="1:7" s="201" customFormat="1" ht="18" customHeight="1">
      <c r="A64" s="366" t="s">
        <v>208</v>
      </c>
      <c r="B64" s="367"/>
      <c r="C64" s="368"/>
      <c r="D64" s="368"/>
      <c r="E64" s="363"/>
      <c r="F64" s="364"/>
      <c r="G64" s="365"/>
    </row>
    <row r="65" spans="1:7" s="201" customFormat="1" ht="18" customHeight="1">
      <c r="A65" s="366" t="s">
        <v>209</v>
      </c>
      <c r="B65" s="367" t="s">
        <v>210</v>
      </c>
      <c r="C65" s="368"/>
      <c r="D65" s="368"/>
      <c r="E65" s="363"/>
      <c r="F65" s="364"/>
      <c r="G65" s="365"/>
    </row>
    <row r="66" spans="1:7" s="201" customFormat="1" ht="18" customHeight="1">
      <c r="A66" s="366"/>
      <c r="B66" s="367" t="s">
        <v>172</v>
      </c>
      <c r="C66" s="368"/>
      <c r="D66" s="368"/>
      <c r="E66" s="363"/>
      <c r="F66" s="364"/>
      <c r="G66" s="365"/>
    </row>
    <row r="67" spans="1:7" s="201" customFormat="1" ht="18" customHeight="1">
      <c r="A67" s="192" t="s">
        <v>211</v>
      </c>
      <c r="B67" s="193" t="s">
        <v>212</v>
      </c>
      <c r="C67" s="194"/>
      <c r="D67" s="194"/>
      <c r="E67" s="363"/>
      <c r="F67" s="364"/>
      <c r="G67" s="364"/>
    </row>
    <row r="68" spans="1:7" s="201" customFormat="1" ht="18" customHeight="1">
      <c r="A68" s="192" t="s">
        <v>213</v>
      </c>
      <c r="B68" s="202" t="s">
        <v>194</v>
      </c>
      <c r="C68" s="194"/>
      <c r="D68" s="194"/>
      <c r="E68" s="363"/>
      <c r="F68" s="364"/>
      <c r="G68" s="365"/>
    </row>
    <row r="69" spans="1:7" s="201" customFormat="1" ht="18" customHeight="1">
      <c r="A69" s="192" t="s">
        <v>214</v>
      </c>
      <c r="B69" s="202" t="s">
        <v>196</v>
      </c>
      <c r="C69" s="194"/>
      <c r="D69" s="194"/>
      <c r="E69" s="363"/>
      <c r="F69" s="364"/>
      <c r="G69" s="365"/>
    </row>
    <row r="70" spans="1:7" s="201" customFormat="1" ht="18" customHeight="1">
      <c r="A70" s="192" t="s">
        <v>215</v>
      </c>
      <c r="B70" s="202" t="s">
        <v>198</v>
      </c>
      <c r="C70" s="194"/>
      <c r="D70" s="194"/>
      <c r="E70" s="363"/>
      <c r="F70" s="364"/>
      <c r="G70" s="365"/>
    </row>
    <row r="71" spans="1:7" s="201" customFormat="1" ht="18" customHeight="1">
      <c r="A71" s="192" t="s">
        <v>216</v>
      </c>
      <c r="B71" s="193" t="s">
        <v>217</v>
      </c>
      <c r="C71" s="194"/>
      <c r="D71" s="194"/>
      <c r="E71" s="363"/>
      <c r="F71" s="364"/>
      <c r="G71" s="365"/>
    </row>
    <row r="72" spans="1:7" s="201" customFormat="1" ht="18" customHeight="1">
      <c r="A72" s="197"/>
      <c r="B72" s="198" t="s">
        <v>156</v>
      </c>
      <c r="C72" s="199"/>
      <c r="D72" s="199"/>
      <c r="E72" s="363"/>
      <c r="F72" s="364"/>
      <c r="G72" s="365"/>
    </row>
    <row r="73" spans="1:7" s="201" customFormat="1" ht="18" customHeight="1">
      <c r="A73" s="192" t="s">
        <v>218</v>
      </c>
      <c r="B73" s="193" t="s">
        <v>154</v>
      </c>
      <c r="C73" s="194"/>
      <c r="D73" s="194"/>
      <c r="E73" s="363"/>
      <c r="F73" s="364"/>
      <c r="G73" s="365"/>
    </row>
    <row r="74" spans="1:7" s="201" customFormat="1" ht="18" customHeight="1">
      <c r="A74" s="192" t="s">
        <v>219</v>
      </c>
      <c r="B74" s="193" t="s">
        <v>155</v>
      </c>
      <c r="C74" s="194"/>
      <c r="D74" s="194"/>
      <c r="E74" s="363"/>
      <c r="F74" s="364"/>
      <c r="G74" s="365"/>
    </row>
    <row r="75" spans="1:7" s="201" customFormat="1" ht="18" customHeight="1">
      <c r="A75" s="197"/>
      <c r="B75" s="198" t="s">
        <v>156</v>
      </c>
      <c r="C75" s="199"/>
      <c r="D75" s="199"/>
      <c r="E75" s="363"/>
      <c r="F75" s="364"/>
      <c r="G75" s="365"/>
    </row>
    <row r="76" spans="1:7" s="201" customFormat="1" ht="18" customHeight="1">
      <c r="A76" s="366" t="s">
        <v>220</v>
      </c>
      <c r="B76" s="367"/>
      <c r="C76" s="368"/>
      <c r="D76" s="368"/>
      <c r="E76" s="363"/>
      <c r="F76" s="364"/>
      <c r="G76" s="365"/>
    </row>
    <row r="77" spans="1:7" s="201" customFormat="1" ht="18" customHeight="1">
      <c r="A77" s="366"/>
      <c r="B77" s="367" t="s">
        <v>172</v>
      </c>
      <c r="C77" s="368"/>
      <c r="D77" s="368"/>
      <c r="E77" s="363"/>
      <c r="F77" s="364"/>
      <c r="G77" s="365"/>
    </row>
    <row r="78" spans="1:7" s="201" customFormat="1" ht="18" customHeight="1">
      <c r="A78" s="192" t="s">
        <v>221</v>
      </c>
      <c r="B78" s="193" t="s">
        <v>179</v>
      </c>
      <c r="C78" s="194"/>
      <c r="D78" s="194"/>
      <c r="E78" s="363"/>
      <c r="F78" s="364"/>
      <c r="G78" s="365"/>
    </row>
    <row r="79" spans="1:7" s="201" customFormat="1" ht="18" customHeight="1">
      <c r="A79" s="192" t="s">
        <v>222</v>
      </c>
      <c r="B79" s="193" t="s">
        <v>181</v>
      </c>
      <c r="C79" s="194"/>
      <c r="D79" s="194"/>
      <c r="E79" s="363"/>
      <c r="F79" s="364"/>
      <c r="G79" s="365"/>
    </row>
    <row r="80" spans="1:7" s="201" customFormat="1" ht="18" customHeight="1">
      <c r="A80" s="197"/>
      <c r="B80" s="198" t="s">
        <v>163</v>
      </c>
      <c r="C80" s="199"/>
      <c r="D80" s="199"/>
      <c r="E80" s="363"/>
      <c r="F80" s="364"/>
      <c r="G80" s="365"/>
    </row>
    <row r="81" spans="1:7" s="201" customFormat="1" ht="18" customHeight="1">
      <c r="A81" s="192" t="s">
        <v>223</v>
      </c>
      <c r="B81" s="193" t="s">
        <v>165</v>
      </c>
      <c r="C81" s="194"/>
      <c r="D81" s="194"/>
      <c r="E81" s="363"/>
      <c r="F81" s="364"/>
      <c r="G81" s="365"/>
    </row>
    <row r="82" spans="1:7" s="201" customFormat="1" ht="18" customHeight="1">
      <c r="A82" s="192" t="s">
        <v>224</v>
      </c>
      <c r="B82" s="193" t="s">
        <v>167</v>
      </c>
      <c r="C82" s="194"/>
      <c r="D82" s="194"/>
      <c r="E82" s="363"/>
      <c r="F82" s="364"/>
      <c r="G82" s="365"/>
    </row>
    <row r="83" spans="1:7" s="201" customFormat="1" ht="18" customHeight="1">
      <c r="A83" s="197"/>
      <c r="B83" s="198" t="s">
        <v>168</v>
      </c>
      <c r="C83" s="199"/>
      <c r="D83" s="199"/>
      <c r="E83" s="363"/>
      <c r="F83" s="364"/>
      <c r="G83" s="365"/>
    </row>
    <row r="84" spans="1:7" s="201" customFormat="1" ht="18" customHeight="1">
      <c r="A84" s="366" t="s">
        <v>225</v>
      </c>
      <c r="B84" s="367"/>
      <c r="C84" s="368"/>
      <c r="D84" s="368"/>
      <c r="E84" s="363"/>
      <c r="F84" s="364"/>
      <c r="G84" s="365"/>
    </row>
    <row r="85" spans="1:7" s="201" customFormat="1" ht="18" customHeight="1">
      <c r="A85" s="366" t="s">
        <v>226</v>
      </c>
      <c r="B85" s="367" t="s">
        <v>227</v>
      </c>
      <c r="C85" s="368"/>
      <c r="D85" s="368"/>
      <c r="E85" s="363"/>
      <c r="F85" s="364"/>
      <c r="G85" s="365"/>
    </row>
    <row r="86" spans="1:7" s="201" customFormat="1" ht="18" customHeight="1">
      <c r="A86" s="366"/>
      <c r="B86" s="367" t="s">
        <v>172</v>
      </c>
      <c r="C86" s="368"/>
      <c r="D86" s="368"/>
      <c r="E86" s="363"/>
      <c r="F86" s="364"/>
      <c r="G86" s="365"/>
    </row>
    <row r="87" spans="1:7" s="201" customFormat="1" ht="18" customHeight="1">
      <c r="A87" s="192" t="s">
        <v>228</v>
      </c>
      <c r="B87" s="193" t="s">
        <v>229</v>
      </c>
      <c r="C87" s="194"/>
      <c r="D87" s="194"/>
      <c r="E87" s="363"/>
      <c r="F87" s="364"/>
      <c r="G87" s="365"/>
    </row>
    <row r="88" spans="1:7" s="201" customFormat="1" ht="18" customHeight="1">
      <c r="A88" s="192" t="s">
        <v>230</v>
      </c>
      <c r="B88" s="202" t="s">
        <v>196</v>
      </c>
      <c r="C88" s="194"/>
      <c r="D88" s="194"/>
      <c r="E88" s="363"/>
      <c r="F88" s="364"/>
      <c r="G88" s="365"/>
    </row>
    <row r="89" spans="1:7" s="201" customFormat="1" ht="18" customHeight="1">
      <c r="A89" s="192" t="s">
        <v>231</v>
      </c>
      <c r="B89" s="202" t="s">
        <v>198</v>
      </c>
      <c r="C89" s="194"/>
      <c r="D89" s="194"/>
      <c r="E89" s="363"/>
      <c r="F89" s="364"/>
      <c r="G89" s="365"/>
    </row>
    <row r="90" spans="1:7" s="201" customFormat="1" ht="18" customHeight="1">
      <c r="A90" s="192" t="s">
        <v>232</v>
      </c>
      <c r="B90" s="193" t="s">
        <v>233</v>
      </c>
      <c r="C90" s="194"/>
      <c r="D90" s="194"/>
      <c r="E90" s="363"/>
      <c r="F90" s="364"/>
      <c r="G90" s="365"/>
    </row>
    <row r="91" spans="1:7" s="201" customFormat="1" ht="18" customHeight="1">
      <c r="A91" s="197"/>
      <c r="B91" s="198" t="s">
        <v>156</v>
      </c>
      <c r="C91" s="199"/>
      <c r="D91" s="199"/>
      <c r="E91" s="363"/>
      <c r="F91" s="364"/>
      <c r="G91" s="365"/>
    </row>
    <row r="92" spans="1:7" s="201" customFormat="1" ht="18" customHeight="1">
      <c r="A92" s="192" t="s">
        <v>234</v>
      </c>
      <c r="B92" s="193" t="s">
        <v>154</v>
      </c>
      <c r="C92" s="194"/>
      <c r="D92" s="194"/>
      <c r="E92" s="363"/>
      <c r="F92" s="364"/>
      <c r="G92" s="365"/>
    </row>
    <row r="93" spans="1:7" s="201" customFormat="1" ht="18" customHeight="1">
      <c r="A93" s="192" t="s">
        <v>235</v>
      </c>
      <c r="B93" s="193" t="s">
        <v>155</v>
      </c>
      <c r="C93" s="194"/>
      <c r="D93" s="194"/>
      <c r="E93" s="363"/>
      <c r="F93" s="364"/>
      <c r="G93" s="365"/>
    </row>
    <row r="94" spans="1:7" s="201" customFormat="1" ht="18" customHeight="1">
      <c r="A94" s="197"/>
      <c r="B94" s="198" t="s">
        <v>156</v>
      </c>
      <c r="C94" s="199"/>
      <c r="D94" s="199"/>
      <c r="E94" s="363"/>
      <c r="F94" s="364"/>
      <c r="G94" s="365"/>
    </row>
    <row r="95" spans="1:7" s="201" customFormat="1" ht="18" customHeight="1">
      <c r="A95" s="366" t="s">
        <v>236</v>
      </c>
      <c r="B95" s="367"/>
      <c r="C95" s="368"/>
      <c r="D95" s="368"/>
      <c r="E95" s="363"/>
      <c r="F95" s="364"/>
      <c r="G95" s="365"/>
    </row>
    <row r="96" spans="1:7" s="201" customFormat="1" ht="18" customHeight="1">
      <c r="A96" s="366"/>
      <c r="B96" s="367" t="s">
        <v>172</v>
      </c>
      <c r="C96" s="368"/>
      <c r="D96" s="368"/>
      <c r="E96" s="363"/>
      <c r="F96" s="364"/>
      <c r="G96" s="365"/>
    </row>
    <row r="97" spans="1:7" s="201" customFormat="1" ht="18" customHeight="1">
      <c r="A97" s="192" t="s">
        <v>237</v>
      </c>
      <c r="B97" s="193" t="s">
        <v>179</v>
      </c>
      <c r="C97" s="194"/>
      <c r="D97" s="194"/>
      <c r="E97" s="363"/>
      <c r="F97" s="364"/>
      <c r="G97" s="365"/>
    </row>
    <row r="98" spans="1:7" s="201" customFormat="1" ht="18" customHeight="1">
      <c r="A98" s="192" t="s">
        <v>238</v>
      </c>
      <c r="B98" s="193" t="s">
        <v>181</v>
      </c>
      <c r="C98" s="194"/>
      <c r="D98" s="194"/>
      <c r="E98" s="363"/>
      <c r="F98" s="364"/>
      <c r="G98" s="365"/>
    </row>
    <row r="99" spans="1:7" s="201" customFormat="1" ht="18" customHeight="1">
      <c r="A99" s="369"/>
      <c r="B99" s="370" t="s">
        <v>163</v>
      </c>
      <c r="C99" s="371"/>
      <c r="D99" s="371"/>
      <c r="E99" s="363"/>
      <c r="F99" s="364"/>
      <c r="G99" s="365"/>
    </row>
    <row r="100" spans="1:7" s="201" customFormat="1" ht="18" customHeight="1">
      <c r="A100" s="192" t="s">
        <v>239</v>
      </c>
      <c r="B100" s="193" t="s">
        <v>165</v>
      </c>
      <c r="C100" s="194"/>
      <c r="D100" s="194"/>
      <c r="E100" s="363"/>
      <c r="F100" s="364"/>
      <c r="G100" s="365"/>
    </row>
    <row r="101" spans="1:7" s="201" customFormat="1" ht="18" customHeight="1">
      <c r="A101" s="192" t="s">
        <v>240</v>
      </c>
      <c r="B101" s="193" t="s">
        <v>167</v>
      </c>
      <c r="C101" s="194"/>
      <c r="D101" s="194"/>
      <c r="E101" s="363"/>
      <c r="F101" s="364"/>
      <c r="G101" s="365"/>
    </row>
    <row r="102" spans="1:7" s="201" customFormat="1" ht="18" customHeight="1">
      <c r="A102" s="197"/>
      <c r="B102" s="198" t="s">
        <v>168</v>
      </c>
      <c r="C102" s="199"/>
      <c r="D102" s="199"/>
      <c r="E102" s="363"/>
      <c r="F102" s="364"/>
      <c r="G102" s="365"/>
    </row>
    <row r="103" spans="1:7" s="201" customFormat="1" ht="18" customHeight="1">
      <c r="A103" s="366" t="s">
        <v>241</v>
      </c>
      <c r="B103" s="367"/>
      <c r="C103" s="368"/>
      <c r="D103" s="368"/>
      <c r="E103" s="363"/>
      <c r="F103" s="364"/>
      <c r="G103" s="365"/>
    </row>
    <row r="104" spans="1:7" s="201" customFormat="1" ht="18" customHeight="1">
      <c r="A104" s="366" t="s">
        <v>242</v>
      </c>
      <c r="B104" s="367" t="s">
        <v>243</v>
      </c>
      <c r="C104" s="368"/>
      <c r="D104" s="368"/>
      <c r="E104" s="363"/>
      <c r="F104" s="364"/>
      <c r="G104" s="365"/>
    </row>
    <row r="105" spans="1:7" s="201" customFormat="1" ht="18" customHeight="1">
      <c r="A105" s="366"/>
      <c r="B105" s="367" t="s">
        <v>172</v>
      </c>
      <c r="C105" s="368"/>
      <c r="D105" s="368"/>
      <c r="E105" s="363"/>
      <c r="F105" s="364"/>
      <c r="G105" s="365"/>
    </row>
    <row r="106" spans="1:7" s="201" customFormat="1" ht="18" customHeight="1">
      <c r="A106" s="192" t="s">
        <v>244</v>
      </c>
      <c r="B106" s="193" t="s">
        <v>245</v>
      </c>
      <c r="C106" s="194"/>
      <c r="D106" s="194"/>
      <c r="E106" s="363"/>
      <c r="F106" s="364"/>
      <c r="G106" s="365"/>
    </row>
    <row r="107" spans="1:7" s="201" customFormat="1" ht="18" customHeight="1">
      <c r="A107" s="192" t="s">
        <v>246</v>
      </c>
      <c r="B107" s="202" t="s">
        <v>198</v>
      </c>
      <c r="C107" s="194"/>
      <c r="D107" s="194"/>
      <c r="E107" s="363"/>
      <c r="F107" s="364"/>
      <c r="G107" s="365"/>
    </row>
    <row r="108" spans="1:7" s="201" customFormat="1" ht="18" customHeight="1">
      <c r="A108" s="192" t="s">
        <v>247</v>
      </c>
      <c r="B108" s="193" t="s">
        <v>248</v>
      </c>
      <c r="C108" s="194"/>
      <c r="D108" s="194"/>
      <c r="E108" s="363"/>
      <c r="F108" s="364"/>
      <c r="G108" s="365"/>
    </row>
    <row r="109" spans="1:7" s="201" customFormat="1" ht="18" customHeight="1">
      <c r="A109" s="197"/>
      <c r="B109" s="198" t="s">
        <v>156</v>
      </c>
      <c r="C109" s="199"/>
      <c r="D109" s="199"/>
      <c r="E109" s="363"/>
      <c r="F109" s="364"/>
      <c r="G109" s="365"/>
    </row>
    <row r="110" spans="1:7" s="201" customFormat="1" ht="18" customHeight="1">
      <c r="A110" s="192" t="s">
        <v>249</v>
      </c>
      <c r="B110" s="193" t="s">
        <v>154</v>
      </c>
      <c r="C110" s="194"/>
      <c r="D110" s="194"/>
      <c r="E110" s="363"/>
      <c r="F110" s="364"/>
      <c r="G110" s="365"/>
    </row>
    <row r="111" spans="1:7" s="201" customFormat="1" ht="18" customHeight="1">
      <c r="A111" s="192" t="s">
        <v>250</v>
      </c>
      <c r="B111" s="193" t="s">
        <v>155</v>
      </c>
      <c r="C111" s="194"/>
      <c r="D111" s="194"/>
      <c r="E111" s="363"/>
      <c r="F111" s="364"/>
      <c r="G111" s="365"/>
    </row>
    <row r="112" spans="1:7" s="201" customFormat="1" ht="18" customHeight="1">
      <c r="A112" s="197"/>
      <c r="B112" s="198" t="s">
        <v>156</v>
      </c>
      <c r="C112" s="199"/>
      <c r="D112" s="199"/>
      <c r="E112" s="363"/>
      <c r="F112" s="364"/>
      <c r="G112" s="365"/>
    </row>
    <row r="113" spans="1:7" s="201" customFormat="1" ht="18" customHeight="1">
      <c r="A113" s="366" t="s">
        <v>251</v>
      </c>
      <c r="B113" s="367"/>
      <c r="C113" s="368"/>
      <c r="D113" s="368"/>
      <c r="E113" s="363"/>
      <c r="F113" s="364"/>
      <c r="G113" s="365"/>
    </row>
    <row r="114" spans="1:7" s="201" customFormat="1" ht="18" customHeight="1">
      <c r="A114" s="366"/>
      <c r="B114" s="367" t="s">
        <v>172</v>
      </c>
      <c r="C114" s="368"/>
      <c r="D114" s="368"/>
      <c r="E114" s="363"/>
      <c r="F114" s="364"/>
      <c r="G114" s="365"/>
    </row>
    <row r="115" spans="1:7" s="201" customFormat="1" ht="18" customHeight="1">
      <c r="A115" s="192" t="s">
        <v>317</v>
      </c>
      <c r="B115" s="193" t="s">
        <v>179</v>
      </c>
      <c r="C115" s="194"/>
      <c r="D115" s="194"/>
      <c r="E115" s="363"/>
      <c r="F115" s="364"/>
      <c r="G115" s="365"/>
    </row>
    <row r="116" spans="1:7" s="201" customFormat="1" ht="18" customHeight="1">
      <c r="A116" s="192" t="s">
        <v>316</v>
      </c>
      <c r="B116" s="193" t="s">
        <v>181</v>
      </c>
      <c r="C116" s="194"/>
      <c r="D116" s="194"/>
      <c r="E116" s="363"/>
      <c r="F116" s="364"/>
      <c r="G116" s="365"/>
    </row>
    <row r="117" spans="1:7" s="201" customFormat="1" ht="18" customHeight="1">
      <c r="A117" s="197"/>
      <c r="B117" s="198" t="s">
        <v>163</v>
      </c>
      <c r="C117" s="199"/>
      <c r="D117" s="199"/>
      <c r="E117" s="363"/>
      <c r="F117" s="364"/>
      <c r="G117" s="365"/>
    </row>
    <row r="118" spans="1:7" s="201" customFormat="1" ht="18" customHeight="1">
      <c r="A118" s="192" t="s">
        <v>315</v>
      </c>
      <c r="B118" s="193" t="s">
        <v>165</v>
      </c>
      <c r="C118" s="194"/>
      <c r="D118" s="194"/>
      <c r="E118" s="363"/>
      <c r="F118" s="364"/>
      <c r="G118" s="365"/>
    </row>
    <row r="119" spans="1:7" s="201" customFormat="1" ht="18" customHeight="1">
      <c r="A119" s="192" t="s">
        <v>314</v>
      </c>
      <c r="B119" s="193" t="s">
        <v>167</v>
      </c>
      <c r="C119" s="194"/>
      <c r="D119" s="194"/>
      <c r="E119" s="363"/>
      <c r="F119" s="364"/>
      <c r="G119" s="365"/>
    </row>
    <row r="120" spans="1:7" s="201" customFormat="1" ht="18" customHeight="1">
      <c r="A120" s="197"/>
      <c r="B120" s="198" t="s">
        <v>168</v>
      </c>
      <c r="C120" s="199"/>
      <c r="D120" s="199"/>
      <c r="E120" s="363"/>
      <c r="F120" s="364"/>
      <c r="G120" s="365"/>
    </row>
    <row r="121" spans="1:7" s="201" customFormat="1" ht="18" customHeight="1">
      <c r="A121" s="366" t="s">
        <v>313</v>
      </c>
      <c r="B121" s="367"/>
      <c r="C121" s="368"/>
      <c r="D121" s="368"/>
      <c r="E121" s="363"/>
      <c r="F121" s="364"/>
      <c r="G121" s="365"/>
    </row>
    <row r="122" spans="1:7" s="201" customFormat="1" ht="18" customHeight="1">
      <c r="A122" s="366" t="s">
        <v>312</v>
      </c>
      <c r="B122" s="367" t="s">
        <v>243</v>
      </c>
      <c r="C122" s="368"/>
      <c r="D122" s="368"/>
      <c r="E122" s="363"/>
      <c r="F122" s="364"/>
      <c r="G122" s="365"/>
    </row>
    <row r="123" spans="1:7" s="201" customFormat="1" ht="18" customHeight="1" thickBot="1">
      <c r="A123" s="373"/>
      <c r="B123" s="374" t="s">
        <v>172</v>
      </c>
      <c r="C123" s="375"/>
      <c r="D123" s="375"/>
      <c r="E123" s="376"/>
      <c r="F123" s="377"/>
      <c r="G123" s="378"/>
    </row>
    <row r="124" spans="1:5" s="201" customFormat="1" ht="18" customHeight="1">
      <c r="A124" s="203"/>
      <c r="B124" s="204"/>
      <c r="C124" s="205"/>
      <c r="D124" s="205"/>
      <c r="E124" s="301"/>
    </row>
    <row r="125" spans="1:5" s="201" customFormat="1" ht="18" customHeight="1">
      <c r="A125" s="203"/>
      <c r="B125" s="204"/>
      <c r="C125" s="205"/>
      <c r="D125" s="205"/>
      <c r="E125" s="301"/>
    </row>
    <row r="126" spans="1:6" s="201" customFormat="1" ht="18" customHeight="1">
      <c r="A126" s="203"/>
      <c r="B126" s="303" t="str">
        <f>Лист1!A19</f>
        <v>Генеральный директор</v>
      </c>
      <c r="C126" s="205"/>
      <c r="D126" s="205"/>
      <c r="E126" s="301"/>
      <c r="F126" s="302" t="str">
        <f>Лист1!A20</f>
        <v>Тихонова Т.Е.</v>
      </c>
    </row>
    <row r="127" spans="1:5" s="201" customFormat="1" ht="18" customHeight="1">
      <c r="A127" s="203"/>
      <c r="B127" s="204"/>
      <c r="C127" s="205"/>
      <c r="D127" s="205"/>
      <c r="E127" s="301"/>
    </row>
    <row r="128" spans="1:5" s="201" customFormat="1" ht="18" customHeight="1">
      <c r="A128" s="203"/>
      <c r="B128" s="204"/>
      <c r="C128" s="205"/>
      <c r="D128" s="205"/>
      <c r="E128" s="301"/>
    </row>
    <row r="129" spans="1:5" s="201" customFormat="1" ht="18" customHeight="1">
      <c r="A129" s="203"/>
      <c r="B129" s="204"/>
      <c r="C129" s="205"/>
      <c r="D129" s="205"/>
      <c r="E129" s="301"/>
    </row>
    <row r="130" spans="1:5" s="201" customFormat="1" ht="18" customHeight="1">
      <c r="A130" s="203"/>
      <c r="B130" s="204"/>
      <c r="C130" s="205"/>
      <c r="D130" s="205"/>
      <c r="E130" s="301"/>
    </row>
    <row r="131" spans="1:5" s="201" customFormat="1" ht="18" customHeight="1">
      <c r="A131" s="203"/>
      <c r="B131" s="204"/>
      <c r="C131" s="205"/>
      <c r="D131" s="205"/>
      <c r="E131" s="301"/>
    </row>
    <row r="132" spans="1:5" s="201" customFormat="1" ht="18" customHeight="1">
      <c r="A132" s="203"/>
      <c r="B132" s="204"/>
      <c r="C132" s="205"/>
      <c r="D132" s="205"/>
      <c r="E132" s="301"/>
    </row>
    <row r="133" spans="1:5" s="201" customFormat="1" ht="18" customHeight="1">
      <c r="A133" s="203"/>
      <c r="B133" s="204"/>
      <c r="C133" s="205"/>
      <c r="D133" s="205"/>
      <c r="E133" s="301"/>
    </row>
    <row r="134" spans="1:5" s="201" customFormat="1" ht="18" customHeight="1">
      <c r="A134" s="203"/>
      <c r="B134" s="204"/>
      <c r="C134" s="205"/>
      <c r="D134" s="205"/>
      <c r="E134" s="301"/>
    </row>
    <row r="135" spans="1:5" s="201" customFormat="1" ht="18" customHeight="1">
      <c r="A135" s="203"/>
      <c r="B135" s="204"/>
      <c r="C135" s="205"/>
      <c r="D135" s="205"/>
      <c r="E135" s="301"/>
    </row>
    <row r="136" spans="1:5" s="201" customFormat="1" ht="18" customHeight="1">
      <c r="A136" s="203"/>
      <c r="B136" s="204"/>
      <c r="C136" s="205"/>
      <c r="D136" s="205"/>
      <c r="E136" s="301"/>
    </row>
    <row r="137" spans="1:5" s="201" customFormat="1" ht="18" customHeight="1">
      <c r="A137" s="203"/>
      <c r="B137" s="204"/>
      <c r="C137" s="205"/>
      <c r="D137" s="205"/>
      <c r="E137" s="301"/>
    </row>
    <row r="138" spans="1:5" s="201" customFormat="1" ht="18" customHeight="1">
      <c r="A138" s="203"/>
      <c r="B138" s="204"/>
      <c r="C138" s="205"/>
      <c r="D138" s="205"/>
      <c r="E138" s="301"/>
    </row>
    <row r="139" spans="1:5" s="201" customFormat="1" ht="18" customHeight="1">
      <c r="A139" s="203"/>
      <c r="B139" s="204"/>
      <c r="C139" s="205"/>
      <c r="D139" s="205"/>
      <c r="E139" s="301"/>
    </row>
    <row r="140" spans="1:5" s="201" customFormat="1" ht="15.75">
      <c r="A140" s="203"/>
      <c r="B140" s="204"/>
      <c r="C140" s="205"/>
      <c r="D140" s="205"/>
      <c r="E140" s="301"/>
    </row>
    <row r="141" spans="1:5" s="201" customFormat="1" ht="15.75">
      <c r="A141" s="206"/>
      <c r="B141" s="189"/>
      <c r="C141" s="205"/>
      <c r="D141" s="205"/>
      <c r="E141" s="301"/>
    </row>
    <row r="142" spans="1:5" s="201" customFormat="1" ht="15.75">
      <c r="A142" s="206"/>
      <c r="B142" s="189"/>
      <c r="C142" s="205"/>
      <c r="D142" s="205"/>
      <c r="E142" s="301"/>
    </row>
    <row r="143" spans="1:5" s="201" customFormat="1" ht="15.75">
      <c r="A143" s="206"/>
      <c r="B143" s="189"/>
      <c r="C143" s="205"/>
      <c r="D143" s="205"/>
      <c r="E143" s="301"/>
    </row>
    <row r="144" spans="1:5" s="201" customFormat="1" ht="15.75">
      <c r="A144" s="206"/>
      <c r="B144" s="189"/>
      <c r="C144" s="205"/>
      <c r="D144" s="205"/>
      <c r="E144" s="301"/>
    </row>
    <row r="145" spans="1:5" s="201" customFormat="1" ht="15.75">
      <c r="A145" s="206"/>
      <c r="B145" s="189"/>
      <c r="C145" s="205"/>
      <c r="D145" s="205"/>
      <c r="E145" s="301"/>
    </row>
    <row r="146" spans="1:5" s="201" customFormat="1" ht="15.75">
      <c r="A146" s="206"/>
      <c r="B146" s="189"/>
      <c r="C146" s="205"/>
      <c r="D146" s="205"/>
      <c r="E146" s="301"/>
    </row>
    <row r="147" spans="1:5" s="201" customFormat="1" ht="15.75">
      <c r="A147" s="206"/>
      <c r="B147" s="189"/>
      <c r="C147" s="205"/>
      <c r="D147" s="205"/>
      <c r="E147" s="301"/>
    </row>
    <row r="148" spans="1:5" s="201" customFormat="1" ht="15.75">
      <c r="A148" s="206"/>
      <c r="B148" s="189"/>
      <c r="C148" s="205"/>
      <c r="D148" s="205"/>
      <c r="E148" s="301"/>
    </row>
    <row r="149" spans="1:5" s="201" customFormat="1" ht="15.75">
      <c r="A149" s="206"/>
      <c r="B149" s="189"/>
      <c r="C149" s="205"/>
      <c r="D149" s="205"/>
      <c r="E149" s="301"/>
    </row>
    <row r="150" spans="1:5" s="201" customFormat="1" ht="15.75">
      <c r="A150" s="206"/>
      <c r="B150" s="189"/>
      <c r="C150" s="205"/>
      <c r="D150" s="205"/>
      <c r="E150" s="301"/>
    </row>
    <row r="151" spans="1:5" s="201" customFormat="1" ht="15.75">
      <c r="A151" s="206"/>
      <c r="B151" s="189"/>
      <c r="C151" s="205"/>
      <c r="D151" s="205"/>
      <c r="E151" s="301"/>
    </row>
    <row r="152" spans="1:5" s="201" customFormat="1" ht="15.75">
      <c r="A152" s="206"/>
      <c r="B152" s="189"/>
      <c r="C152" s="205"/>
      <c r="D152" s="205"/>
      <c r="E152" s="301"/>
    </row>
    <row r="153" spans="1:5" s="201" customFormat="1" ht="15.75">
      <c r="A153" s="206"/>
      <c r="B153" s="189"/>
      <c r="C153" s="205"/>
      <c r="D153" s="205"/>
      <c r="E153" s="301"/>
    </row>
    <row r="154" spans="1:5" s="201" customFormat="1" ht="15.75">
      <c r="A154" s="206"/>
      <c r="B154" s="189"/>
      <c r="C154" s="205"/>
      <c r="D154" s="205"/>
      <c r="E154" s="301"/>
    </row>
    <row r="155" spans="1:8" s="201" customFormat="1" ht="15.75">
      <c r="A155" s="206"/>
      <c r="B155" s="189"/>
      <c r="C155" s="205"/>
      <c r="D155" s="205"/>
      <c r="E155" s="301"/>
      <c r="H155" s="191"/>
    </row>
    <row r="156" spans="1:8" s="201" customFormat="1" ht="15.75">
      <c r="A156" s="206"/>
      <c r="B156" s="189"/>
      <c r="C156" s="205"/>
      <c r="D156" s="205"/>
      <c r="E156" s="301"/>
      <c r="H156" s="191"/>
    </row>
    <row r="157" spans="3:7" ht="15.75">
      <c r="C157" s="205"/>
      <c r="D157" s="205"/>
      <c r="E157" s="301"/>
      <c r="F157" s="201"/>
      <c r="G157" s="201"/>
    </row>
    <row r="158" spans="3:7" ht="15.75">
      <c r="C158" s="205"/>
      <c r="D158" s="205"/>
      <c r="E158" s="301"/>
      <c r="F158" s="201"/>
      <c r="G158" s="201"/>
    </row>
    <row r="159" spans="3:7" ht="15.75">
      <c r="C159" s="205"/>
      <c r="D159" s="205"/>
      <c r="E159" s="301"/>
      <c r="F159" s="201"/>
      <c r="G159" s="201"/>
    </row>
    <row r="160" spans="3:7" ht="15.75">
      <c r="C160" s="205"/>
      <c r="D160" s="205"/>
      <c r="E160" s="301"/>
      <c r="F160" s="201"/>
      <c r="G160" s="201"/>
    </row>
    <row r="161" spans="3:7" ht="15.75">
      <c r="C161" s="205"/>
      <c r="D161" s="205"/>
      <c r="E161" s="301"/>
      <c r="F161" s="201"/>
      <c r="G161" s="201"/>
    </row>
    <row r="162" spans="3:7" ht="15.75">
      <c r="C162" s="205"/>
      <c r="D162" s="205"/>
      <c r="E162" s="301"/>
      <c r="F162" s="201"/>
      <c r="G162" s="201"/>
    </row>
    <row r="163" spans="3:7" ht="15.75">
      <c r="C163" s="205"/>
      <c r="D163" s="205"/>
      <c r="E163" s="301"/>
      <c r="F163" s="201"/>
      <c r="G163" s="201"/>
    </row>
    <row r="164" spans="3:7" ht="15.75">
      <c r="C164" s="205"/>
      <c r="D164" s="205"/>
      <c r="E164" s="301"/>
      <c r="F164" s="201"/>
      <c r="G164" s="201"/>
    </row>
    <row r="165" spans="3:7" ht="15.75">
      <c r="C165" s="205"/>
      <c r="D165" s="205"/>
      <c r="E165" s="301"/>
      <c r="F165" s="201"/>
      <c r="G165" s="201"/>
    </row>
    <row r="166" spans="3:7" ht="15.75">
      <c r="C166" s="205"/>
      <c r="D166" s="205"/>
      <c r="E166" s="301"/>
      <c r="F166" s="201"/>
      <c r="G166" s="201"/>
    </row>
    <row r="167" spans="3:7" ht="15.75">
      <c r="C167" s="205"/>
      <c r="D167" s="205"/>
      <c r="E167" s="301"/>
      <c r="F167" s="201"/>
      <c r="G167" s="201"/>
    </row>
    <row r="168" spans="3:7" ht="15.75">
      <c r="C168" s="205"/>
      <c r="D168" s="205"/>
      <c r="E168" s="301"/>
      <c r="F168" s="201"/>
      <c r="G168" s="201"/>
    </row>
    <row r="169" spans="3:7" ht="15.75">
      <c r="C169" s="205"/>
      <c r="D169" s="205"/>
      <c r="E169" s="301"/>
      <c r="F169" s="201"/>
      <c r="G169" s="201"/>
    </row>
    <row r="170" spans="3:7" ht="15.75">
      <c r="C170" s="205"/>
      <c r="D170" s="205"/>
      <c r="E170" s="301"/>
      <c r="F170" s="201"/>
      <c r="G170" s="201"/>
    </row>
    <row r="171" spans="3:7" ht="15.75">
      <c r="C171" s="205"/>
      <c r="D171" s="205"/>
      <c r="E171" s="301"/>
      <c r="F171" s="201"/>
      <c r="G171" s="201"/>
    </row>
    <row r="172" spans="3:7" ht="15.75">
      <c r="C172" s="205"/>
      <c r="D172" s="205"/>
      <c r="E172" s="301"/>
      <c r="F172" s="201"/>
      <c r="G172" s="201"/>
    </row>
    <row r="173" spans="3:7" ht="15.75">
      <c r="C173" s="205"/>
      <c r="D173" s="205"/>
      <c r="E173" s="301"/>
      <c r="F173" s="201"/>
      <c r="G173" s="201"/>
    </row>
    <row r="174" spans="3:7" ht="15.75">
      <c r="C174" s="205"/>
      <c r="D174" s="205"/>
      <c r="E174" s="301"/>
      <c r="F174" s="201"/>
      <c r="G174" s="201"/>
    </row>
    <row r="175" spans="3:7" ht="15.75">
      <c r="C175" s="205"/>
      <c r="D175" s="205"/>
      <c r="E175" s="301"/>
      <c r="F175" s="201"/>
      <c r="G175" s="201"/>
    </row>
    <row r="176" spans="3:7" ht="15.75">
      <c r="C176" s="205"/>
      <c r="D176" s="205"/>
      <c r="E176" s="301"/>
      <c r="F176" s="201"/>
      <c r="G176" s="201"/>
    </row>
    <row r="177" spans="3:7" ht="15.75">
      <c r="C177" s="205"/>
      <c r="D177" s="205"/>
      <c r="E177" s="301"/>
      <c r="F177" s="201"/>
      <c r="G177" s="201"/>
    </row>
    <row r="178" spans="3:7" ht="15.75">
      <c r="C178" s="205"/>
      <c r="D178" s="205"/>
      <c r="E178" s="301"/>
      <c r="F178" s="201"/>
      <c r="G178" s="201"/>
    </row>
    <row r="179" spans="3:7" ht="15.75">
      <c r="C179" s="205"/>
      <c r="D179" s="205"/>
      <c r="E179" s="301"/>
      <c r="F179" s="201"/>
      <c r="G179" s="201"/>
    </row>
    <row r="180" spans="3:7" ht="15.75">
      <c r="C180" s="205"/>
      <c r="D180" s="205"/>
      <c r="E180" s="301"/>
      <c r="F180" s="201"/>
      <c r="G180" s="201"/>
    </row>
    <row r="181" spans="3:7" ht="15.75">
      <c r="C181" s="205"/>
      <c r="D181" s="205"/>
      <c r="E181" s="301"/>
      <c r="F181" s="201"/>
      <c r="G181" s="201"/>
    </row>
    <row r="182" spans="3:7" ht="15.75">
      <c r="C182" s="205"/>
      <c r="D182" s="205"/>
      <c r="E182" s="301"/>
      <c r="F182" s="201"/>
      <c r="G182" s="201"/>
    </row>
    <row r="183" spans="3:7" ht="15.75">
      <c r="C183" s="205"/>
      <c r="D183" s="205"/>
      <c r="E183" s="301"/>
      <c r="F183" s="201"/>
      <c r="G183" s="201"/>
    </row>
    <row r="184" spans="3:7" ht="15.75">
      <c r="C184" s="205"/>
      <c r="D184" s="205"/>
      <c r="E184" s="301"/>
      <c r="F184" s="201"/>
      <c r="G184" s="201"/>
    </row>
    <row r="185" spans="3:7" ht="15.75">
      <c r="C185" s="205"/>
      <c r="D185" s="205"/>
      <c r="E185" s="301"/>
      <c r="F185" s="201"/>
      <c r="G185" s="201"/>
    </row>
    <row r="186" spans="3:7" ht="15.75">
      <c r="C186" s="205"/>
      <c r="D186" s="205"/>
      <c r="E186" s="301"/>
      <c r="F186" s="201"/>
      <c r="G186" s="201"/>
    </row>
    <row r="187" spans="3:7" ht="15.75">
      <c r="C187" s="205"/>
      <c r="D187" s="205"/>
      <c r="E187" s="301"/>
      <c r="F187" s="201"/>
      <c r="G187" s="201"/>
    </row>
    <row r="188" spans="3:7" ht="15.75">
      <c r="C188" s="205"/>
      <c r="D188" s="205"/>
      <c r="E188" s="301"/>
      <c r="F188" s="201"/>
      <c r="G188" s="201"/>
    </row>
    <row r="189" spans="3:7" ht="15.75">
      <c r="C189" s="205"/>
      <c r="D189" s="205"/>
      <c r="E189" s="301"/>
      <c r="F189" s="201"/>
      <c r="G189" s="201"/>
    </row>
    <row r="190" spans="3:7" ht="15.75">
      <c r="C190" s="205"/>
      <c r="D190" s="205"/>
      <c r="E190" s="301"/>
      <c r="F190" s="201"/>
      <c r="G190" s="201"/>
    </row>
    <row r="191" spans="3:7" ht="15.75">
      <c r="C191" s="205"/>
      <c r="D191" s="205"/>
      <c r="E191" s="301"/>
      <c r="F191" s="201"/>
      <c r="G191" s="201"/>
    </row>
    <row r="192" spans="3:7" ht="15.75">
      <c r="C192" s="205"/>
      <c r="D192" s="205"/>
      <c r="E192" s="301"/>
      <c r="F192" s="201"/>
      <c r="G192" s="201"/>
    </row>
    <row r="193" spans="3:7" ht="15.75">
      <c r="C193" s="205"/>
      <c r="D193" s="205"/>
      <c r="E193" s="301"/>
      <c r="F193" s="201"/>
      <c r="G193" s="201"/>
    </row>
    <row r="194" spans="3:7" ht="15.75">
      <c r="C194" s="205"/>
      <c r="D194" s="205"/>
      <c r="E194" s="301"/>
      <c r="F194" s="201"/>
      <c r="G194" s="201"/>
    </row>
    <row r="195" spans="3:7" ht="15.75">
      <c r="C195" s="205"/>
      <c r="D195" s="205"/>
      <c r="E195" s="301"/>
      <c r="F195" s="201"/>
      <c r="G195" s="201"/>
    </row>
    <row r="196" spans="3:7" ht="15.75">
      <c r="C196" s="205"/>
      <c r="D196" s="205"/>
      <c r="E196" s="301"/>
      <c r="F196" s="201"/>
      <c r="G196" s="201"/>
    </row>
    <row r="197" spans="3:7" ht="15.75">
      <c r="C197" s="205"/>
      <c r="D197" s="205"/>
      <c r="E197" s="301"/>
      <c r="F197" s="201"/>
      <c r="G197" s="201"/>
    </row>
    <row r="198" spans="3:7" ht="15.75">
      <c r="C198" s="205"/>
      <c r="D198" s="205"/>
      <c r="E198" s="301"/>
      <c r="F198" s="201"/>
      <c r="G198" s="201"/>
    </row>
    <row r="199" spans="3:7" ht="15.75">
      <c r="C199" s="205"/>
      <c r="D199" s="205"/>
      <c r="E199" s="301"/>
      <c r="F199" s="201"/>
      <c r="G199" s="201"/>
    </row>
    <row r="200" spans="3:7" ht="15.75">
      <c r="C200" s="205"/>
      <c r="D200" s="205"/>
      <c r="E200" s="301"/>
      <c r="F200" s="201"/>
      <c r="G200" s="201"/>
    </row>
    <row r="201" spans="3:7" ht="15.75">
      <c r="C201" s="205"/>
      <c r="D201" s="205"/>
      <c r="E201" s="301"/>
      <c r="F201" s="201"/>
      <c r="G201" s="201"/>
    </row>
    <row r="202" spans="3:7" ht="15.75">
      <c r="C202" s="205"/>
      <c r="D202" s="205"/>
      <c r="E202" s="301"/>
      <c r="F202" s="201"/>
      <c r="G202" s="201"/>
    </row>
    <row r="203" spans="3:7" ht="15.75">
      <c r="C203" s="205"/>
      <c r="D203" s="205"/>
      <c r="E203" s="301"/>
      <c r="F203" s="201"/>
      <c r="G203" s="201"/>
    </row>
    <row r="204" spans="3:7" ht="15.75">
      <c r="C204" s="205"/>
      <c r="D204" s="205"/>
      <c r="E204" s="301"/>
      <c r="F204" s="201"/>
      <c r="G204" s="201"/>
    </row>
    <row r="205" spans="3:7" ht="15.75">
      <c r="C205" s="205"/>
      <c r="D205" s="205"/>
      <c r="E205" s="301"/>
      <c r="F205" s="201"/>
      <c r="G205" s="201"/>
    </row>
    <row r="206" spans="3:7" ht="15.75">
      <c r="C206" s="205"/>
      <c r="D206" s="205"/>
      <c r="E206" s="301"/>
      <c r="F206" s="201"/>
      <c r="G206" s="201"/>
    </row>
    <row r="207" spans="3:7" ht="15.75">
      <c r="C207" s="205"/>
      <c r="D207" s="205"/>
      <c r="E207" s="301"/>
      <c r="F207" s="201"/>
      <c r="G207" s="201"/>
    </row>
    <row r="208" spans="3:7" ht="15.75">
      <c r="C208" s="205"/>
      <c r="D208" s="205"/>
      <c r="E208" s="301"/>
      <c r="F208" s="201"/>
      <c r="G208" s="201"/>
    </row>
    <row r="209" spans="3:7" ht="15.75">
      <c r="C209" s="205"/>
      <c r="D209" s="205"/>
      <c r="E209" s="301"/>
      <c r="F209" s="201"/>
      <c r="G209" s="201"/>
    </row>
    <row r="210" spans="3:7" ht="15.75">
      <c r="C210" s="205"/>
      <c r="D210" s="205"/>
      <c r="E210" s="301"/>
      <c r="F210" s="201"/>
      <c r="G210" s="201"/>
    </row>
    <row r="211" spans="3:7" ht="15.75">
      <c r="C211" s="205"/>
      <c r="D211" s="205"/>
      <c r="E211" s="301"/>
      <c r="F211" s="201"/>
      <c r="G211" s="201"/>
    </row>
    <row r="212" spans="3:7" ht="15.75">
      <c r="C212" s="205"/>
      <c r="D212" s="205"/>
      <c r="E212" s="301"/>
      <c r="F212" s="201"/>
      <c r="G212" s="201"/>
    </row>
    <row r="213" spans="3:7" ht="15.75">
      <c r="C213" s="205"/>
      <c r="D213" s="205"/>
      <c r="E213" s="301"/>
      <c r="F213" s="201"/>
      <c r="G213" s="201"/>
    </row>
    <row r="214" spans="3:7" ht="15.75">
      <c r="C214" s="205"/>
      <c r="D214" s="205"/>
      <c r="E214" s="301"/>
      <c r="F214" s="201"/>
      <c r="G214" s="201"/>
    </row>
    <row r="215" spans="3:7" ht="15.75">
      <c r="C215" s="205"/>
      <c r="D215" s="205"/>
      <c r="E215" s="301"/>
      <c r="F215" s="201"/>
      <c r="G215" s="201"/>
    </row>
    <row r="216" spans="3:7" ht="15.75">
      <c r="C216" s="205"/>
      <c r="D216" s="205"/>
      <c r="E216" s="301"/>
      <c r="F216" s="201"/>
      <c r="G216" s="201"/>
    </row>
    <row r="217" spans="3:7" ht="15.75">
      <c r="C217" s="205"/>
      <c r="D217" s="205"/>
      <c r="E217" s="301"/>
      <c r="F217" s="201"/>
      <c r="G217" s="201"/>
    </row>
    <row r="218" spans="3:7" ht="15.75">
      <c r="C218" s="205"/>
      <c r="D218" s="205"/>
      <c r="E218" s="301"/>
      <c r="F218" s="201"/>
      <c r="G218" s="201"/>
    </row>
    <row r="219" spans="3:7" ht="15.75">
      <c r="C219" s="205"/>
      <c r="D219" s="205"/>
      <c r="E219" s="301"/>
      <c r="F219" s="201"/>
      <c r="G219" s="201"/>
    </row>
    <row r="220" spans="3:7" ht="15.75">
      <c r="C220" s="205"/>
      <c r="D220" s="205"/>
      <c r="E220" s="301"/>
      <c r="F220" s="201"/>
      <c r="G220" s="201"/>
    </row>
    <row r="221" spans="3:7" ht="15.75">
      <c r="C221" s="205"/>
      <c r="D221" s="205"/>
      <c r="E221" s="301"/>
      <c r="F221" s="201"/>
      <c r="G221" s="201"/>
    </row>
    <row r="222" spans="3:7" ht="15.75">
      <c r="C222" s="205"/>
      <c r="D222" s="205"/>
      <c r="E222" s="301"/>
      <c r="F222" s="201"/>
      <c r="G222" s="201"/>
    </row>
    <row r="223" spans="3:7" ht="15.75">
      <c r="C223" s="205"/>
      <c r="D223" s="205"/>
      <c r="E223" s="301"/>
      <c r="F223" s="201"/>
      <c r="G223" s="201"/>
    </row>
    <row r="224" spans="3:7" ht="15.75">
      <c r="C224" s="205"/>
      <c r="D224" s="205"/>
      <c r="E224" s="301"/>
      <c r="F224" s="201"/>
      <c r="G224" s="201"/>
    </row>
    <row r="225" spans="3:7" ht="15.75">
      <c r="C225" s="205"/>
      <c r="D225" s="205"/>
      <c r="E225" s="301"/>
      <c r="F225" s="201"/>
      <c r="G225" s="201"/>
    </row>
    <row r="226" spans="3:7" ht="15.75">
      <c r="C226" s="205"/>
      <c r="D226" s="205"/>
      <c r="E226" s="301"/>
      <c r="F226" s="201"/>
      <c r="G226" s="201"/>
    </row>
    <row r="227" spans="3:7" ht="15.75">
      <c r="C227" s="205"/>
      <c r="D227" s="205"/>
      <c r="E227" s="301"/>
      <c r="F227" s="201"/>
      <c r="G227" s="201"/>
    </row>
    <row r="228" spans="3:7" ht="15.75">
      <c r="C228" s="205"/>
      <c r="D228" s="205"/>
      <c r="E228" s="301"/>
      <c r="F228" s="201"/>
      <c r="G228" s="201"/>
    </row>
    <row r="229" spans="3:7" ht="15.75">
      <c r="C229" s="205"/>
      <c r="D229" s="205"/>
      <c r="E229" s="301"/>
      <c r="F229" s="201"/>
      <c r="G229" s="201"/>
    </row>
    <row r="230" spans="3:7" ht="15.75">
      <c r="C230" s="205"/>
      <c r="D230" s="205"/>
      <c r="E230" s="301"/>
      <c r="F230" s="201"/>
      <c r="G230" s="201"/>
    </row>
    <row r="231" spans="3:7" ht="15.75">
      <c r="C231" s="205"/>
      <c r="D231" s="205"/>
      <c r="E231" s="301"/>
      <c r="F231" s="201"/>
      <c r="G231" s="201"/>
    </row>
    <row r="232" spans="3:7" ht="15.75">
      <c r="C232" s="205"/>
      <c r="D232" s="205"/>
      <c r="E232" s="301"/>
      <c r="F232" s="201"/>
      <c r="G232" s="201"/>
    </row>
    <row r="233" spans="3:7" ht="15.75">
      <c r="C233" s="205"/>
      <c r="D233" s="205"/>
      <c r="E233" s="301"/>
      <c r="F233" s="201"/>
      <c r="G233" s="201"/>
    </row>
    <row r="234" spans="3:7" ht="15.75">
      <c r="C234" s="205"/>
      <c r="D234" s="205"/>
      <c r="E234" s="301"/>
      <c r="F234" s="201"/>
      <c r="G234" s="201"/>
    </row>
    <row r="235" spans="3:7" ht="15.75">
      <c r="C235" s="205"/>
      <c r="D235" s="205"/>
      <c r="E235" s="301"/>
      <c r="F235" s="201"/>
      <c r="G235" s="201"/>
    </row>
    <row r="236" spans="3:7" ht="15.75">
      <c r="C236" s="205"/>
      <c r="D236" s="205"/>
      <c r="E236" s="301"/>
      <c r="F236" s="201"/>
      <c r="G236" s="201"/>
    </row>
    <row r="237" spans="3:7" ht="15.75">
      <c r="C237" s="205"/>
      <c r="D237" s="205"/>
      <c r="E237" s="301"/>
      <c r="F237" s="201"/>
      <c r="G237" s="201"/>
    </row>
    <row r="238" spans="3:7" ht="15.75">
      <c r="C238" s="205"/>
      <c r="D238" s="205"/>
      <c r="E238" s="301"/>
      <c r="F238" s="201"/>
      <c r="G238" s="201"/>
    </row>
    <row r="239" spans="3:7" ht="15.75">
      <c r="C239" s="205"/>
      <c r="D239" s="205"/>
      <c r="E239" s="301"/>
      <c r="F239" s="201"/>
      <c r="G239" s="201"/>
    </row>
    <row r="240" spans="3:7" ht="15.75">
      <c r="C240" s="205"/>
      <c r="D240" s="205"/>
      <c r="E240" s="301"/>
      <c r="F240" s="201"/>
      <c r="G240" s="201"/>
    </row>
    <row r="241" spans="3:7" ht="15.75">
      <c r="C241" s="205"/>
      <c r="D241" s="205"/>
      <c r="E241" s="301"/>
      <c r="F241" s="201"/>
      <c r="G241" s="201"/>
    </row>
    <row r="242" spans="3:7" ht="15.75">
      <c r="C242" s="205"/>
      <c r="D242" s="205"/>
      <c r="E242" s="301"/>
      <c r="F242" s="201"/>
      <c r="G242" s="201"/>
    </row>
    <row r="243" spans="3:7" ht="15.75">
      <c r="C243" s="205"/>
      <c r="D243" s="205"/>
      <c r="E243" s="301"/>
      <c r="F243" s="201"/>
      <c r="G243" s="201"/>
    </row>
    <row r="244" spans="3:7" ht="15.75">
      <c r="C244" s="205"/>
      <c r="D244" s="205"/>
      <c r="E244" s="301"/>
      <c r="F244" s="201"/>
      <c r="G244" s="201"/>
    </row>
    <row r="245" spans="3:7" ht="15.75">
      <c r="C245" s="205"/>
      <c r="D245" s="205"/>
      <c r="E245" s="301"/>
      <c r="F245" s="201"/>
      <c r="G245" s="201"/>
    </row>
    <row r="246" spans="3:7" ht="15.75">
      <c r="C246" s="205"/>
      <c r="D246" s="205"/>
      <c r="E246" s="301"/>
      <c r="F246" s="201"/>
      <c r="G246" s="201"/>
    </row>
    <row r="247" spans="3:7" ht="15.75">
      <c r="C247" s="205"/>
      <c r="D247" s="205"/>
      <c r="E247" s="301"/>
      <c r="F247" s="201"/>
      <c r="G247" s="201"/>
    </row>
    <row r="248" spans="3:7" ht="15.75">
      <c r="C248" s="205"/>
      <c r="D248" s="205"/>
      <c r="E248" s="301"/>
      <c r="F248" s="201"/>
      <c r="G248" s="201"/>
    </row>
    <row r="249" spans="3:7" ht="15.75">
      <c r="C249" s="205"/>
      <c r="D249" s="205"/>
      <c r="E249" s="301"/>
      <c r="F249" s="201"/>
      <c r="G249" s="201"/>
    </row>
    <row r="250" spans="3:7" ht="15.75">
      <c r="C250" s="205"/>
      <c r="D250" s="205"/>
      <c r="E250" s="301"/>
      <c r="F250" s="201"/>
      <c r="G250" s="201"/>
    </row>
    <row r="251" spans="3:7" ht="15.75">
      <c r="C251" s="205"/>
      <c r="D251" s="205"/>
      <c r="E251" s="301"/>
      <c r="F251" s="201"/>
      <c r="G251" s="201"/>
    </row>
    <row r="252" spans="3:7" ht="15.75">
      <c r="C252" s="205"/>
      <c r="D252" s="205"/>
      <c r="E252" s="301"/>
      <c r="F252" s="201"/>
      <c r="G252" s="201"/>
    </row>
    <row r="253" spans="3:7" ht="15.75">
      <c r="C253" s="205"/>
      <c r="D253" s="205"/>
      <c r="E253" s="301"/>
      <c r="F253" s="201"/>
      <c r="G253" s="201"/>
    </row>
    <row r="254" spans="3:7" ht="15.75">
      <c r="C254" s="205"/>
      <c r="D254" s="205"/>
      <c r="E254" s="301"/>
      <c r="F254" s="201"/>
      <c r="G254" s="201"/>
    </row>
    <row r="255" spans="3:7" ht="15.75">
      <c r="C255" s="205"/>
      <c r="D255" s="205"/>
      <c r="E255" s="301"/>
      <c r="F255" s="201"/>
      <c r="G255" s="201"/>
    </row>
    <row r="256" spans="3:7" ht="15.75">
      <c r="C256" s="205"/>
      <c r="D256" s="205"/>
      <c r="E256" s="301"/>
      <c r="F256" s="201"/>
      <c r="G256" s="201"/>
    </row>
    <row r="257" spans="3:7" ht="15.75">
      <c r="C257" s="205"/>
      <c r="D257" s="205"/>
      <c r="E257" s="301"/>
      <c r="F257" s="201"/>
      <c r="G257" s="201"/>
    </row>
    <row r="258" spans="3:7" ht="15.75">
      <c r="C258" s="205"/>
      <c r="D258" s="205"/>
      <c r="E258" s="301"/>
      <c r="F258" s="201"/>
      <c r="G258" s="201"/>
    </row>
    <row r="259" spans="3:7" ht="15.75">
      <c r="C259" s="205"/>
      <c r="D259" s="205"/>
      <c r="E259" s="301"/>
      <c r="F259" s="201"/>
      <c r="G259" s="201"/>
    </row>
    <row r="260" spans="3:7" ht="15.75">
      <c r="C260" s="205"/>
      <c r="D260" s="205"/>
      <c r="E260" s="301"/>
      <c r="F260" s="201"/>
      <c r="G260" s="201"/>
    </row>
    <row r="261" spans="3:7" ht="15.75">
      <c r="C261" s="205"/>
      <c r="D261" s="205"/>
      <c r="E261" s="301"/>
      <c r="F261" s="201"/>
      <c r="G261" s="201"/>
    </row>
    <row r="262" spans="3:7" ht="15.75">
      <c r="C262" s="205"/>
      <c r="D262" s="205"/>
      <c r="E262" s="301"/>
      <c r="F262" s="201"/>
      <c r="G262" s="201"/>
    </row>
    <row r="263" spans="3:7" ht="15.75">
      <c r="C263" s="205"/>
      <c r="D263" s="205"/>
      <c r="E263" s="301"/>
      <c r="F263" s="201"/>
      <c r="G263" s="201"/>
    </row>
    <row r="264" spans="3:7" ht="15.75">
      <c r="C264" s="205"/>
      <c r="D264" s="205"/>
      <c r="E264" s="301"/>
      <c r="F264" s="201"/>
      <c r="G264" s="201"/>
    </row>
    <row r="265" spans="3:7" ht="15.75">
      <c r="C265" s="205"/>
      <c r="D265" s="205"/>
      <c r="E265" s="301"/>
      <c r="F265" s="201"/>
      <c r="G265" s="201"/>
    </row>
    <row r="266" spans="3:7" ht="15.75">
      <c r="C266" s="205"/>
      <c r="D266" s="205"/>
      <c r="E266" s="301"/>
      <c r="F266" s="201"/>
      <c r="G266" s="201"/>
    </row>
    <row r="267" spans="3:7" ht="15.75">
      <c r="C267" s="205"/>
      <c r="D267" s="205"/>
      <c r="E267" s="301"/>
      <c r="F267" s="201"/>
      <c r="G267" s="201"/>
    </row>
    <row r="268" spans="3:7" ht="15.75">
      <c r="C268" s="205"/>
      <c r="D268" s="205"/>
      <c r="E268" s="301"/>
      <c r="F268" s="201"/>
      <c r="G268" s="201"/>
    </row>
    <row r="269" spans="3:7" ht="15.75">
      <c r="C269" s="205"/>
      <c r="D269" s="205"/>
      <c r="E269" s="301"/>
      <c r="F269" s="201"/>
      <c r="G269" s="201"/>
    </row>
    <row r="270" spans="3:7" ht="15.75">
      <c r="C270" s="205"/>
      <c r="D270" s="205"/>
      <c r="E270" s="301"/>
      <c r="F270" s="201"/>
      <c r="G270" s="201"/>
    </row>
    <row r="271" spans="3:7" ht="15.75">
      <c r="C271" s="205"/>
      <c r="D271" s="205"/>
      <c r="E271" s="301"/>
      <c r="F271" s="201"/>
      <c r="G271" s="201"/>
    </row>
    <row r="272" spans="3:7" ht="15.75">
      <c r="C272" s="205"/>
      <c r="D272" s="205"/>
      <c r="E272" s="301"/>
      <c r="F272" s="201"/>
      <c r="G272" s="201"/>
    </row>
    <row r="273" spans="3:7" ht="15.75">
      <c r="C273" s="205"/>
      <c r="D273" s="205"/>
      <c r="E273" s="301"/>
      <c r="F273" s="201"/>
      <c r="G273" s="201"/>
    </row>
    <row r="274" spans="3:7" ht="15.75">
      <c r="C274" s="205"/>
      <c r="D274" s="205"/>
      <c r="E274" s="301"/>
      <c r="F274" s="201"/>
      <c r="G274" s="201"/>
    </row>
    <row r="275" spans="3:7" ht="15.75">
      <c r="C275" s="205"/>
      <c r="D275" s="205"/>
      <c r="E275" s="301"/>
      <c r="F275" s="201"/>
      <c r="G275" s="201"/>
    </row>
    <row r="276" spans="3:7" ht="15.75">
      <c r="C276" s="205"/>
      <c r="D276" s="205"/>
      <c r="E276" s="301"/>
      <c r="F276" s="201"/>
      <c r="G276" s="201"/>
    </row>
    <row r="277" spans="3:7" ht="15.75">
      <c r="C277" s="205"/>
      <c r="D277" s="205"/>
      <c r="E277" s="301"/>
      <c r="F277" s="201"/>
      <c r="G277" s="201"/>
    </row>
    <row r="278" spans="3:7" ht="15.75">
      <c r="C278" s="205"/>
      <c r="D278" s="205"/>
      <c r="E278" s="301"/>
      <c r="F278" s="201"/>
      <c r="G278" s="201"/>
    </row>
    <row r="279" spans="3:7" ht="15.75">
      <c r="C279" s="205"/>
      <c r="D279" s="205"/>
      <c r="E279" s="301"/>
      <c r="F279" s="201"/>
      <c r="G279" s="201"/>
    </row>
    <row r="280" spans="3:7" ht="15.75">
      <c r="C280" s="205"/>
      <c r="D280" s="205"/>
      <c r="E280" s="301"/>
      <c r="F280" s="201"/>
      <c r="G280" s="201"/>
    </row>
    <row r="281" spans="3:7" ht="15.75">
      <c r="C281" s="205"/>
      <c r="D281" s="205"/>
      <c r="E281" s="301"/>
      <c r="F281" s="201"/>
      <c r="G281" s="201"/>
    </row>
    <row r="282" spans="3:7" ht="15.75">
      <c r="C282" s="205"/>
      <c r="D282" s="205"/>
      <c r="E282" s="301"/>
      <c r="F282" s="201"/>
      <c r="G282" s="201"/>
    </row>
    <row r="283" spans="3:7" ht="15.75">
      <c r="C283" s="205"/>
      <c r="D283" s="205"/>
      <c r="E283" s="301"/>
      <c r="F283" s="201"/>
      <c r="G283" s="201"/>
    </row>
    <row r="284" spans="3:7" ht="15.75">
      <c r="C284" s="205"/>
      <c r="D284" s="205"/>
      <c r="E284" s="301"/>
      <c r="F284" s="201"/>
      <c r="G284" s="201"/>
    </row>
    <row r="285" spans="3:7" ht="15.75">
      <c r="C285" s="205"/>
      <c r="D285" s="205"/>
      <c r="E285" s="301"/>
      <c r="F285" s="201"/>
      <c r="G285" s="201"/>
    </row>
    <row r="286" spans="3:7" ht="15.75">
      <c r="C286" s="205"/>
      <c r="D286" s="205"/>
      <c r="E286" s="301"/>
      <c r="F286" s="201"/>
      <c r="G286" s="201"/>
    </row>
    <row r="287" spans="3:7" ht="15.75">
      <c r="C287" s="205"/>
      <c r="D287" s="205"/>
      <c r="E287" s="301"/>
      <c r="F287" s="201"/>
      <c r="G287" s="201"/>
    </row>
    <row r="288" spans="3:7" ht="15.75">
      <c r="C288" s="205"/>
      <c r="D288" s="205"/>
      <c r="E288" s="301"/>
      <c r="F288" s="201"/>
      <c r="G288" s="201"/>
    </row>
    <row r="289" spans="3:7" ht="15.75">
      <c r="C289" s="205"/>
      <c r="D289" s="205"/>
      <c r="E289" s="301"/>
      <c r="F289" s="201"/>
      <c r="G289" s="201"/>
    </row>
    <row r="290" spans="3:7" ht="15.75">
      <c r="C290" s="205"/>
      <c r="D290" s="205"/>
      <c r="E290" s="301"/>
      <c r="F290" s="201"/>
      <c r="G290" s="201"/>
    </row>
    <row r="291" spans="3:7" ht="15.75">
      <c r="C291" s="205"/>
      <c r="D291" s="205"/>
      <c r="E291" s="301"/>
      <c r="F291" s="201"/>
      <c r="G291" s="201"/>
    </row>
    <row r="292" spans="3:7" ht="15.75">
      <c r="C292" s="205"/>
      <c r="D292" s="205"/>
      <c r="E292" s="301"/>
      <c r="F292" s="201"/>
      <c r="G292" s="201"/>
    </row>
    <row r="293" spans="3:7" ht="15.75">
      <c r="C293" s="205"/>
      <c r="D293" s="205"/>
      <c r="E293" s="301"/>
      <c r="F293" s="201"/>
      <c r="G293" s="201"/>
    </row>
    <row r="294" spans="3:7" ht="15.75">
      <c r="C294" s="205"/>
      <c r="D294" s="205"/>
      <c r="E294" s="301"/>
      <c r="F294" s="201"/>
      <c r="G294" s="201"/>
    </row>
    <row r="295" spans="3:7" ht="15.75">
      <c r="C295" s="205"/>
      <c r="D295" s="205"/>
      <c r="E295" s="301"/>
      <c r="F295" s="201"/>
      <c r="G295" s="201"/>
    </row>
    <row r="296" spans="3:7" ht="15.75">
      <c r="C296" s="205"/>
      <c r="D296" s="205"/>
      <c r="E296" s="301"/>
      <c r="F296" s="201"/>
      <c r="G296" s="201"/>
    </row>
    <row r="297" spans="3:7" ht="15.75">
      <c r="C297" s="205"/>
      <c r="D297" s="205"/>
      <c r="E297" s="301"/>
      <c r="F297" s="201"/>
      <c r="G297" s="201"/>
    </row>
    <row r="298" spans="3:7" ht="15.75">
      <c r="C298" s="205"/>
      <c r="D298" s="205"/>
      <c r="E298" s="301"/>
      <c r="F298" s="201"/>
      <c r="G298" s="201"/>
    </row>
    <row r="299" spans="3:7" ht="15.75">
      <c r="C299" s="205"/>
      <c r="D299" s="205"/>
      <c r="E299" s="301"/>
      <c r="F299" s="201"/>
      <c r="G299" s="201"/>
    </row>
    <row r="300" spans="3:7" ht="15.75">
      <c r="C300" s="205"/>
      <c r="D300" s="205"/>
      <c r="E300" s="301"/>
      <c r="F300" s="201"/>
      <c r="G300" s="201"/>
    </row>
    <row r="301" spans="3:7" ht="15.75">
      <c r="C301" s="205"/>
      <c r="D301" s="205"/>
      <c r="E301" s="301"/>
      <c r="F301" s="201"/>
      <c r="G301" s="201"/>
    </row>
    <row r="302" spans="3:7" ht="15.75">
      <c r="C302" s="205"/>
      <c r="D302" s="205"/>
      <c r="E302" s="301"/>
      <c r="F302" s="201"/>
      <c r="G302" s="201"/>
    </row>
    <row r="303" spans="3:7" ht="15.75">
      <c r="C303" s="205"/>
      <c r="D303" s="205"/>
      <c r="E303" s="301"/>
      <c r="F303" s="201"/>
      <c r="G303" s="201"/>
    </row>
    <row r="304" spans="3:7" ht="15.75">
      <c r="C304" s="205"/>
      <c r="D304" s="205"/>
      <c r="E304" s="301"/>
      <c r="F304" s="201"/>
      <c r="G304" s="201"/>
    </row>
    <row r="305" spans="3:7" ht="15.75">
      <c r="C305" s="205"/>
      <c r="D305" s="205"/>
      <c r="E305" s="301"/>
      <c r="F305" s="201"/>
      <c r="G305" s="201"/>
    </row>
    <row r="306" spans="3:7" ht="15.75">
      <c r="C306" s="205"/>
      <c r="D306" s="205"/>
      <c r="E306" s="301"/>
      <c r="F306" s="201"/>
      <c r="G306" s="201"/>
    </row>
    <row r="307" spans="3:7" ht="15.75">
      <c r="C307" s="205"/>
      <c r="D307" s="205"/>
      <c r="E307" s="301"/>
      <c r="F307" s="201"/>
      <c r="G307" s="201"/>
    </row>
    <row r="308" spans="3:7" ht="15.75">
      <c r="C308" s="205"/>
      <c r="D308" s="205"/>
      <c r="E308" s="301"/>
      <c r="F308" s="201"/>
      <c r="G308" s="201"/>
    </row>
    <row r="309" spans="3:7" ht="15.75">
      <c r="C309" s="205"/>
      <c r="D309" s="205"/>
      <c r="E309" s="301"/>
      <c r="F309" s="201"/>
      <c r="G309" s="201"/>
    </row>
    <row r="310" spans="3:7" ht="15.75">
      <c r="C310" s="205"/>
      <c r="D310" s="205"/>
      <c r="E310" s="301"/>
      <c r="F310" s="201"/>
      <c r="G310" s="201"/>
    </row>
    <row r="311" spans="3:7" ht="15.75">
      <c r="C311" s="205"/>
      <c r="D311" s="205"/>
      <c r="E311" s="301"/>
      <c r="F311" s="201"/>
      <c r="G311" s="201"/>
    </row>
    <row r="312" spans="3:7" ht="15.75">
      <c r="C312" s="205"/>
      <c r="D312" s="205"/>
      <c r="E312" s="301"/>
      <c r="F312" s="201"/>
      <c r="G312" s="201"/>
    </row>
    <row r="313" spans="3:7" ht="15.75">
      <c r="C313" s="205"/>
      <c r="D313" s="205"/>
      <c r="E313" s="301"/>
      <c r="F313" s="201"/>
      <c r="G313" s="201"/>
    </row>
    <row r="314" spans="3:7" ht="15.75">
      <c r="C314" s="205"/>
      <c r="D314" s="205"/>
      <c r="E314" s="301"/>
      <c r="F314" s="201"/>
      <c r="G314" s="201"/>
    </row>
    <row r="315" spans="3:7" ht="15.75">
      <c r="C315" s="205"/>
      <c r="D315" s="205"/>
      <c r="E315" s="301"/>
      <c r="F315" s="201"/>
      <c r="G315" s="201"/>
    </row>
    <row r="316" spans="3:7" ht="15.75">
      <c r="C316" s="205"/>
      <c r="D316" s="205"/>
      <c r="E316" s="301"/>
      <c r="F316" s="201"/>
      <c r="G316" s="201"/>
    </row>
    <row r="317" spans="3:7" ht="15.75">
      <c r="C317" s="205"/>
      <c r="D317" s="205"/>
      <c r="E317" s="301"/>
      <c r="F317" s="201"/>
      <c r="G317" s="201"/>
    </row>
    <row r="318" spans="3:7" ht="15.75">
      <c r="C318" s="205"/>
      <c r="D318" s="205"/>
      <c r="E318" s="301"/>
      <c r="F318" s="201"/>
      <c r="G318" s="201"/>
    </row>
    <row r="319" spans="3:7" ht="15.75">
      <c r="C319" s="205"/>
      <c r="D319" s="205"/>
      <c r="E319" s="301"/>
      <c r="F319" s="201"/>
      <c r="G319" s="201"/>
    </row>
    <row r="320" spans="3:7" ht="15.75">
      <c r="C320" s="205"/>
      <c r="D320" s="205"/>
      <c r="E320" s="301"/>
      <c r="F320" s="201"/>
      <c r="G320" s="201"/>
    </row>
    <row r="321" spans="3:7" ht="15.75">
      <c r="C321" s="205"/>
      <c r="D321" s="205"/>
      <c r="E321" s="301"/>
      <c r="F321" s="201"/>
      <c r="G321" s="201"/>
    </row>
    <row r="322" spans="3:7" ht="15.75">
      <c r="C322" s="205"/>
      <c r="D322" s="205"/>
      <c r="E322" s="301"/>
      <c r="F322" s="201"/>
      <c r="G322" s="201"/>
    </row>
    <row r="323" spans="3:7" ht="15.75">
      <c r="C323" s="205"/>
      <c r="D323" s="205"/>
      <c r="E323" s="301"/>
      <c r="F323" s="201"/>
      <c r="G323" s="201"/>
    </row>
    <row r="324" spans="3:7" ht="15.75">
      <c r="C324" s="205"/>
      <c r="D324" s="205"/>
      <c r="E324" s="301"/>
      <c r="F324" s="201"/>
      <c r="G324" s="201"/>
    </row>
    <row r="325" spans="3:7" ht="15.75">
      <c r="C325" s="205"/>
      <c r="D325" s="205"/>
      <c r="E325" s="301"/>
      <c r="F325" s="201"/>
      <c r="G325" s="201"/>
    </row>
    <row r="326" spans="3:7" ht="15.75">
      <c r="C326" s="205"/>
      <c r="D326" s="205"/>
      <c r="E326" s="301"/>
      <c r="F326" s="201"/>
      <c r="G326" s="201"/>
    </row>
    <row r="327" spans="3:7" ht="15.75">
      <c r="C327" s="205"/>
      <c r="D327" s="205"/>
      <c r="E327" s="301"/>
      <c r="F327" s="201"/>
      <c r="G327" s="201"/>
    </row>
    <row r="328" spans="3:7" ht="15.75">
      <c r="C328" s="205"/>
      <c r="D328" s="205"/>
      <c r="E328" s="301"/>
      <c r="F328" s="201"/>
      <c r="G328" s="201"/>
    </row>
    <row r="329" spans="3:7" ht="15.75">
      <c r="C329" s="205"/>
      <c r="D329" s="205"/>
      <c r="E329" s="301"/>
      <c r="F329" s="201"/>
      <c r="G329" s="201"/>
    </row>
    <row r="330" spans="3:7" ht="15.75">
      <c r="C330" s="205"/>
      <c r="D330" s="205"/>
      <c r="E330" s="301"/>
      <c r="F330" s="201"/>
      <c r="G330" s="201"/>
    </row>
    <row r="331" spans="3:7" ht="15.75">
      <c r="C331" s="205"/>
      <c r="D331" s="205"/>
      <c r="E331" s="301"/>
      <c r="F331" s="201"/>
      <c r="G331" s="201"/>
    </row>
    <row r="332" spans="3:7" ht="15.75">
      <c r="C332" s="205"/>
      <c r="D332" s="205"/>
      <c r="E332" s="301"/>
      <c r="F332" s="201"/>
      <c r="G332" s="201"/>
    </row>
    <row r="333" spans="3:7" ht="15.75">
      <c r="C333" s="205"/>
      <c r="D333" s="205"/>
      <c r="E333" s="301"/>
      <c r="F333" s="201"/>
      <c r="G333" s="201"/>
    </row>
    <row r="334" spans="3:7" ht="15.75">
      <c r="C334" s="205"/>
      <c r="D334" s="205"/>
      <c r="E334" s="301"/>
      <c r="F334" s="201"/>
      <c r="G334" s="201"/>
    </row>
    <row r="335" spans="3:7" ht="15.75">
      <c r="C335" s="205"/>
      <c r="D335" s="205"/>
      <c r="E335" s="301"/>
      <c r="F335" s="201"/>
      <c r="G335" s="201"/>
    </row>
    <row r="336" spans="3:7" ht="15.75">
      <c r="C336" s="205"/>
      <c r="D336" s="205"/>
      <c r="E336" s="301"/>
      <c r="F336" s="201"/>
      <c r="G336" s="201"/>
    </row>
    <row r="337" spans="3:7" ht="15.75">
      <c r="C337" s="205"/>
      <c r="D337" s="205"/>
      <c r="E337" s="301"/>
      <c r="F337" s="201"/>
      <c r="G337" s="201"/>
    </row>
    <row r="338" spans="3:7" ht="15.75">
      <c r="C338" s="205"/>
      <c r="D338" s="205"/>
      <c r="E338" s="301"/>
      <c r="F338" s="201"/>
      <c r="G338" s="201"/>
    </row>
    <row r="339" spans="3:7" ht="15.75">
      <c r="C339" s="205"/>
      <c r="D339" s="205"/>
      <c r="E339" s="301"/>
      <c r="F339" s="201"/>
      <c r="G339" s="201"/>
    </row>
    <row r="340" spans="3:7" ht="15.75">
      <c r="C340" s="205"/>
      <c r="D340" s="205"/>
      <c r="E340" s="301"/>
      <c r="F340" s="201"/>
      <c r="G340" s="201"/>
    </row>
    <row r="341" spans="3:7" ht="15.75">
      <c r="C341" s="205"/>
      <c r="D341" s="205"/>
      <c r="E341" s="301"/>
      <c r="F341" s="201"/>
      <c r="G341" s="201"/>
    </row>
    <row r="342" spans="3:7" ht="15.75">
      <c r="C342" s="205"/>
      <c r="D342" s="205"/>
      <c r="E342" s="301"/>
      <c r="F342" s="201"/>
      <c r="G342" s="201"/>
    </row>
    <row r="343" spans="3:7" ht="15.75">
      <c r="C343" s="205"/>
      <c r="D343" s="205"/>
      <c r="E343" s="301"/>
      <c r="F343" s="201"/>
      <c r="G343" s="201"/>
    </row>
    <row r="344" spans="3:7" ht="15.75">
      <c r="C344" s="205"/>
      <c r="D344" s="205"/>
      <c r="E344" s="301"/>
      <c r="F344" s="201"/>
      <c r="G344" s="201"/>
    </row>
    <row r="345" spans="3:7" ht="15.75">
      <c r="C345" s="205"/>
      <c r="D345" s="205"/>
      <c r="E345" s="301"/>
      <c r="F345" s="201"/>
      <c r="G345" s="201"/>
    </row>
    <row r="346" spans="3:7" ht="15.75">
      <c r="C346" s="205"/>
      <c r="D346" s="205"/>
      <c r="E346" s="301"/>
      <c r="F346" s="201"/>
      <c r="G346" s="201"/>
    </row>
    <row r="347" spans="3:7" ht="15.75">
      <c r="C347" s="205"/>
      <c r="D347" s="205"/>
      <c r="E347" s="301"/>
      <c r="F347" s="201"/>
      <c r="G347" s="201"/>
    </row>
    <row r="348" spans="3:7" ht="15.75">
      <c r="C348" s="205"/>
      <c r="D348" s="205"/>
      <c r="E348" s="301"/>
      <c r="F348" s="201"/>
      <c r="G348" s="201"/>
    </row>
    <row r="349" spans="3:7" ht="15.75">
      <c r="C349" s="205"/>
      <c r="D349" s="205"/>
      <c r="E349" s="301"/>
      <c r="F349" s="201"/>
      <c r="G349" s="201"/>
    </row>
    <row r="350" spans="3:7" ht="15.75">
      <c r="C350" s="205"/>
      <c r="D350" s="205"/>
      <c r="E350" s="301"/>
      <c r="F350" s="201"/>
      <c r="G350" s="201"/>
    </row>
    <row r="351" spans="3:7" ht="15.75">
      <c r="C351" s="205"/>
      <c r="D351" s="205"/>
      <c r="E351" s="301"/>
      <c r="F351" s="201"/>
      <c r="G351" s="201"/>
    </row>
    <row r="352" spans="3:7" ht="15.75">
      <c r="C352" s="205"/>
      <c r="D352" s="205"/>
      <c r="E352" s="301"/>
      <c r="F352" s="201"/>
      <c r="G352" s="201"/>
    </row>
    <row r="353" spans="3:7" ht="15.75">
      <c r="C353" s="205"/>
      <c r="D353" s="205"/>
      <c r="E353" s="301"/>
      <c r="F353" s="201"/>
      <c r="G353" s="201"/>
    </row>
    <row r="354" spans="3:7" ht="15.75">
      <c r="C354" s="205"/>
      <c r="D354" s="205"/>
      <c r="E354" s="301"/>
      <c r="F354" s="201"/>
      <c r="G354" s="201"/>
    </row>
    <row r="355" spans="3:7" ht="15.75">
      <c r="C355" s="205"/>
      <c r="D355" s="205"/>
      <c r="E355" s="301"/>
      <c r="F355" s="201"/>
      <c r="G355" s="201"/>
    </row>
    <row r="356" spans="3:7" ht="15.75">
      <c r="C356" s="205"/>
      <c r="D356" s="205"/>
      <c r="E356" s="301"/>
      <c r="F356" s="201"/>
      <c r="G356" s="201"/>
    </row>
    <row r="357" spans="3:7" ht="15.75">
      <c r="C357" s="205"/>
      <c r="D357" s="205"/>
      <c r="E357" s="301"/>
      <c r="F357" s="201"/>
      <c r="G357" s="201"/>
    </row>
    <row r="358" spans="3:7" ht="15.75">
      <c r="C358" s="205"/>
      <c r="D358" s="205"/>
      <c r="E358" s="301"/>
      <c r="F358" s="201"/>
      <c r="G358" s="201"/>
    </row>
    <row r="359" spans="3:7" ht="15.75">
      <c r="C359" s="205"/>
      <c r="D359" s="205"/>
      <c r="E359" s="301"/>
      <c r="F359" s="201"/>
      <c r="G359" s="201"/>
    </row>
    <row r="360" spans="3:7" ht="15.75">
      <c r="C360" s="205"/>
      <c r="D360" s="205"/>
      <c r="E360" s="301"/>
      <c r="F360" s="201"/>
      <c r="G360" s="201"/>
    </row>
    <row r="361" spans="3:7" ht="15.75">
      <c r="C361" s="205"/>
      <c r="D361" s="205"/>
      <c r="E361" s="301"/>
      <c r="F361" s="201"/>
      <c r="G361" s="201"/>
    </row>
    <row r="362" spans="3:7" ht="15.75">
      <c r="C362" s="205"/>
      <c r="D362" s="205"/>
      <c r="E362" s="301"/>
      <c r="F362" s="201"/>
      <c r="G362" s="201"/>
    </row>
    <row r="363" spans="3:7" ht="15.75">
      <c r="C363" s="205"/>
      <c r="D363" s="205"/>
      <c r="E363" s="301"/>
      <c r="F363" s="201"/>
      <c r="G363" s="201"/>
    </row>
    <row r="364" spans="3:7" ht="15.75">
      <c r="C364" s="205"/>
      <c r="D364" s="205"/>
      <c r="E364" s="301"/>
      <c r="F364" s="201"/>
      <c r="G364" s="201"/>
    </row>
    <row r="365" spans="3:7" ht="15.75">
      <c r="C365" s="205"/>
      <c r="D365" s="205"/>
      <c r="E365" s="301"/>
      <c r="F365" s="201"/>
      <c r="G365" s="201"/>
    </row>
    <row r="366" spans="3:7" ht="15.75">
      <c r="C366" s="205"/>
      <c r="D366" s="205"/>
      <c r="E366" s="301"/>
      <c r="F366" s="201"/>
      <c r="G366" s="201"/>
    </row>
    <row r="367" spans="3:7" ht="15.75">
      <c r="C367" s="205"/>
      <c r="D367" s="205"/>
      <c r="E367" s="301"/>
      <c r="F367" s="201"/>
      <c r="G367" s="201"/>
    </row>
    <row r="368" spans="3:7" ht="15.75">
      <c r="C368" s="205"/>
      <c r="D368" s="205"/>
      <c r="E368" s="301"/>
      <c r="F368" s="201"/>
      <c r="G368" s="201"/>
    </row>
    <row r="369" spans="3:7" ht="15.75">
      <c r="C369" s="205"/>
      <c r="D369" s="205"/>
      <c r="E369" s="301"/>
      <c r="F369" s="201"/>
      <c r="G369" s="201"/>
    </row>
    <row r="370" spans="3:7" ht="15.75">
      <c r="C370" s="205"/>
      <c r="D370" s="205"/>
      <c r="E370" s="301"/>
      <c r="F370" s="201"/>
      <c r="G370" s="201"/>
    </row>
    <row r="371" spans="3:7" ht="15.75">
      <c r="C371" s="205"/>
      <c r="D371" s="205"/>
      <c r="E371" s="301"/>
      <c r="F371" s="201"/>
      <c r="G371" s="201"/>
    </row>
    <row r="372" spans="3:7" ht="15.75">
      <c r="C372" s="205"/>
      <c r="D372" s="205"/>
      <c r="E372" s="301"/>
      <c r="F372" s="201"/>
      <c r="G372" s="201"/>
    </row>
    <row r="373" spans="3:7" ht="15.75">
      <c r="C373" s="205"/>
      <c r="D373" s="205"/>
      <c r="E373" s="301"/>
      <c r="F373" s="201"/>
      <c r="G373" s="201"/>
    </row>
    <row r="374" spans="3:7" ht="15.75">
      <c r="C374" s="205"/>
      <c r="D374" s="205"/>
      <c r="E374" s="301"/>
      <c r="F374" s="201"/>
      <c r="G374" s="201"/>
    </row>
    <row r="375" spans="3:7" ht="15.75">
      <c r="C375" s="205"/>
      <c r="D375" s="205"/>
      <c r="E375" s="301"/>
      <c r="F375" s="201"/>
      <c r="G375" s="201"/>
    </row>
    <row r="376" spans="3:7" ht="15.75">
      <c r="C376" s="205"/>
      <c r="D376" s="205"/>
      <c r="E376" s="301"/>
      <c r="F376" s="201"/>
      <c r="G376" s="201"/>
    </row>
    <row r="377" spans="3:7" ht="15.75">
      <c r="C377" s="205"/>
      <c r="D377" s="205"/>
      <c r="E377" s="301"/>
      <c r="F377" s="201"/>
      <c r="G377" s="201"/>
    </row>
    <row r="378" spans="3:7" ht="15.75">
      <c r="C378" s="205"/>
      <c r="D378" s="205"/>
      <c r="E378" s="301"/>
      <c r="F378" s="201"/>
      <c r="G378" s="201"/>
    </row>
    <row r="379" spans="3:7" ht="15.75">
      <c r="C379" s="205"/>
      <c r="D379" s="205"/>
      <c r="E379" s="301"/>
      <c r="F379" s="201"/>
      <c r="G379" s="201"/>
    </row>
    <row r="380" spans="3:7" ht="15.75">
      <c r="C380" s="205"/>
      <c r="D380" s="205"/>
      <c r="E380" s="301"/>
      <c r="F380" s="201"/>
      <c r="G380" s="201"/>
    </row>
    <row r="381" spans="3:7" ht="15.75">
      <c r="C381" s="205"/>
      <c r="D381" s="205"/>
      <c r="E381" s="301"/>
      <c r="F381" s="201"/>
      <c r="G381" s="201"/>
    </row>
    <row r="382" spans="3:7" ht="15.75">
      <c r="C382" s="205"/>
      <c r="D382" s="205"/>
      <c r="E382" s="301"/>
      <c r="F382" s="201"/>
      <c r="G382" s="201"/>
    </row>
    <row r="383" spans="3:7" ht="15.75">
      <c r="C383" s="205"/>
      <c r="D383" s="205"/>
      <c r="E383" s="301"/>
      <c r="F383" s="201"/>
      <c r="G383" s="201"/>
    </row>
    <row r="384" spans="3:7" ht="15.75">
      <c r="C384" s="205"/>
      <c r="D384" s="205"/>
      <c r="E384" s="301"/>
      <c r="F384" s="201"/>
      <c r="G384" s="201"/>
    </row>
    <row r="385" spans="3:7" ht="15.75">
      <c r="C385" s="205"/>
      <c r="D385" s="205"/>
      <c r="E385" s="301"/>
      <c r="F385" s="201"/>
      <c r="G385" s="201"/>
    </row>
    <row r="386" spans="3:7" ht="15.75">
      <c r="C386" s="205"/>
      <c r="D386" s="205"/>
      <c r="E386" s="301"/>
      <c r="F386" s="201"/>
      <c r="G386" s="201"/>
    </row>
    <row r="387" spans="3:7" ht="15.75">
      <c r="C387" s="205"/>
      <c r="D387" s="205"/>
      <c r="E387" s="301"/>
      <c r="F387" s="201"/>
      <c r="G387" s="201"/>
    </row>
    <row r="388" spans="3:7" ht="15.75">
      <c r="C388" s="205"/>
      <c r="D388" s="205"/>
      <c r="E388" s="301"/>
      <c r="F388" s="201"/>
      <c r="G388" s="201"/>
    </row>
    <row r="389" spans="3:7" ht="15.75">
      <c r="C389" s="205"/>
      <c r="D389" s="205"/>
      <c r="E389" s="301"/>
      <c r="F389" s="201"/>
      <c r="G389" s="201"/>
    </row>
    <row r="390" spans="3:7" ht="15.75">
      <c r="C390" s="205"/>
      <c r="D390" s="205"/>
      <c r="E390" s="301"/>
      <c r="F390" s="201"/>
      <c r="G390" s="201"/>
    </row>
    <row r="391" spans="3:7" ht="15.75">
      <c r="C391" s="205"/>
      <c r="D391" s="205"/>
      <c r="E391" s="301"/>
      <c r="F391" s="201"/>
      <c r="G391" s="201"/>
    </row>
    <row r="392" spans="3:7" ht="15.75">
      <c r="C392" s="205"/>
      <c r="D392" s="205"/>
      <c r="E392" s="301"/>
      <c r="F392" s="201"/>
      <c r="G392" s="201"/>
    </row>
    <row r="393" spans="3:7" ht="15.75">
      <c r="C393" s="205"/>
      <c r="D393" s="205"/>
      <c r="E393" s="301"/>
      <c r="F393" s="201"/>
      <c r="G393" s="201"/>
    </row>
    <row r="394" spans="3:7" ht="15.75">
      <c r="C394" s="205"/>
      <c r="D394" s="205"/>
      <c r="E394" s="301"/>
      <c r="F394" s="201"/>
      <c r="G394" s="201"/>
    </row>
    <row r="395" spans="3:7" ht="15.75">
      <c r="C395" s="205"/>
      <c r="D395" s="205"/>
      <c r="E395" s="301"/>
      <c r="F395" s="201"/>
      <c r="G395" s="201"/>
    </row>
    <row r="396" spans="3:7" ht="15.75">
      <c r="C396" s="205"/>
      <c r="D396" s="205"/>
      <c r="E396" s="301"/>
      <c r="F396" s="201"/>
      <c r="G396" s="201"/>
    </row>
    <row r="397" spans="3:7" ht="15.75">
      <c r="C397" s="205"/>
      <c r="D397" s="205"/>
      <c r="E397" s="301"/>
      <c r="F397" s="201"/>
      <c r="G397" s="201"/>
    </row>
    <row r="398" spans="3:7" ht="15.75">
      <c r="C398" s="205"/>
      <c r="D398" s="205"/>
      <c r="E398" s="301"/>
      <c r="F398" s="201"/>
      <c r="G398" s="201"/>
    </row>
    <row r="399" spans="3:7" ht="15.75">
      <c r="C399" s="205"/>
      <c r="D399" s="205"/>
      <c r="E399" s="301"/>
      <c r="F399" s="201"/>
      <c r="G399" s="201"/>
    </row>
    <row r="400" spans="3:7" ht="15.75">
      <c r="C400" s="205"/>
      <c r="D400" s="205"/>
      <c r="E400" s="301"/>
      <c r="F400" s="201"/>
      <c r="G400" s="201"/>
    </row>
    <row r="401" spans="3:7" ht="15.75">
      <c r="C401" s="205"/>
      <c r="D401" s="205"/>
      <c r="E401" s="301"/>
      <c r="F401" s="201"/>
      <c r="G401" s="201"/>
    </row>
    <row r="402" spans="3:7" ht="15.75">
      <c r="C402" s="205"/>
      <c r="D402" s="205"/>
      <c r="E402" s="301"/>
      <c r="F402" s="201"/>
      <c r="G402" s="201"/>
    </row>
    <row r="403" spans="3:7" ht="15.75">
      <c r="C403" s="205"/>
      <c r="D403" s="205"/>
      <c r="E403" s="301"/>
      <c r="F403" s="201"/>
      <c r="G403" s="201"/>
    </row>
    <row r="404" spans="3:7" ht="15.75">
      <c r="C404" s="205"/>
      <c r="D404" s="205"/>
      <c r="E404" s="301"/>
      <c r="F404" s="201"/>
      <c r="G404" s="201"/>
    </row>
    <row r="405" spans="3:7" ht="15.75">
      <c r="C405" s="205"/>
      <c r="D405" s="205"/>
      <c r="E405" s="301"/>
      <c r="F405" s="201"/>
      <c r="G405" s="201"/>
    </row>
    <row r="406" spans="3:7" ht="15.75">
      <c r="C406" s="205"/>
      <c r="D406" s="205"/>
      <c r="E406" s="301"/>
      <c r="F406" s="201"/>
      <c r="G406" s="201"/>
    </row>
    <row r="407" spans="3:7" ht="15.75">
      <c r="C407" s="205"/>
      <c r="D407" s="205"/>
      <c r="E407" s="301"/>
      <c r="F407" s="201"/>
      <c r="G407" s="201"/>
    </row>
    <row r="408" spans="3:7" ht="15.75">
      <c r="C408" s="205"/>
      <c r="D408" s="205"/>
      <c r="E408" s="301"/>
      <c r="F408" s="201"/>
      <c r="G408" s="201"/>
    </row>
    <row r="409" spans="3:7" ht="15.75">
      <c r="C409" s="205"/>
      <c r="D409" s="205"/>
      <c r="E409" s="301"/>
      <c r="F409" s="201"/>
      <c r="G409" s="201"/>
    </row>
    <row r="410" spans="3:7" ht="15.75">
      <c r="C410" s="205"/>
      <c r="D410" s="205"/>
      <c r="E410" s="301"/>
      <c r="F410" s="201"/>
      <c r="G410" s="201"/>
    </row>
    <row r="411" spans="3:7" ht="15.75">
      <c r="C411" s="205"/>
      <c r="D411" s="205"/>
      <c r="E411" s="301"/>
      <c r="F411" s="201"/>
      <c r="G411" s="201"/>
    </row>
    <row r="412" spans="3:7" ht="15.75">
      <c r="C412" s="205"/>
      <c r="D412" s="205"/>
      <c r="E412" s="301"/>
      <c r="F412" s="201"/>
      <c r="G412" s="201"/>
    </row>
    <row r="413" spans="3:7" ht="15.75">
      <c r="C413" s="205"/>
      <c r="D413" s="205"/>
      <c r="E413" s="301"/>
      <c r="F413" s="201"/>
      <c r="G413" s="201"/>
    </row>
    <row r="414" spans="3:7" ht="15.75">
      <c r="C414" s="205"/>
      <c r="D414" s="205"/>
      <c r="E414" s="301"/>
      <c r="F414" s="201"/>
      <c r="G414" s="201"/>
    </row>
    <row r="415" spans="3:7" ht="15.75">
      <c r="C415" s="205"/>
      <c r="D415" s="205"/>
      <c r="E415" s="301"/>
      <c r="F415" s="201"/>
      <c r="G415" s="201"/>
    </row>
    <row r="416" spans="3:7" ht="15.75">
      <c r="C416" s="205"/>
      <c r="D416" s="205"/>
      <c r="E416" s="301"/>
      <c r="F416" s="201"/>
      <c r="G416" s="201"/>
    </row>
    <row r="417" spans="3:7" ht="15.75">
      <c r="C417" s="205"/>
      <c r="D417" s="205"/>
      <c r="E417" s="301"/>
      <c r="F417" s="201"/>
      <c r="G417" s="201"/>
    </row>
    <row r="418" spans="3:7" ht="15.75">
      <c r="C418" s="205"/>
      <c r="D418" s="205"/>
      <c r="E418" s="301"/>
      <c r="F418" s="201"/>
      <c r="G418" s="201"/>
    </row>
    <row r="419" spans="3:7" ht="15.75">
      <c r="C419" s="205"/>
      <c r="D419" s="205"/>
      <c r="E419" s="301"/>
      <c r="F419" s="201"/>
      <c r="G419" s="201"/>
    </row>
    <row r="420" spans="3:7" ht="15.75">
      <c r="C420" s="205"/>
      <c r="D420" s="205"/>
      <c r="E420" s="301"/>
      <c r="F420" s="201"/>
      <c r="G420" s="201"/>
    </row>
    <row r="421" spans="3:7" ht="15.75">
      <c r="C421" s="205"/>
      <c r="D421" s="205"/>
      <c r="E421" s="301"/>
      <c r="F421" s="201"/>
      <c r="G421" s="201"/>
    </row>
    <row r="422" spans="3:7" ht="15.75">
      <c r="C422" s="205"/>
      <c r="D422" s="205"/>
      <c r="E422" s="301"/>
      <c r="F422" s="201"/>
      <c r="G422" s="201"/>
    </row>
    <row r="423" spans="3:7" ht="15.75">
      <c r="C423" s="205"/>
      <c r="D423" s="205"/>
      <c r="E423" s="301"/>
      <c r="F423" s="201"/>
      <c r="G423" s="201"/>
    </row>
    <row r="424" spans="3:7" ht="15.75">
      <c r="C424" s="205"/>
      <c r="D424" s="205"/>
      <c r="E424" s="301"/>
      <c r="F424" s="201"/>
      <c r="G424" s="201"/>
    </row>
    <row r="425" spans="3:7" ht="15.75">
      <c r="C425" s="205"/>
      <c r="D425" s="205"/>
      <c r="E425" s="301"/>
      <c r="F425" s="201"/>
      <c r="G425" s="201"/>
    </row>
    <row r="426" spans="3:7" ht="15.75">
      <c r="C426" s="205"/>
      <c r="D426" s="205"/>
      <c r="E426" s="301"/>
      <c r="F426" s="201"/>
      <c r="G426" s="201"/>
    </row>
    <row r="427" spans="3:7" ht="15.75">
      <c r="C427" s="205"/>
      <c r="D427" s="205"/>
      <c r="E427" s="301"/>
      <c r="F427" s="201"/>
      <c r="G427" s="201"/>
    </row>
    <row r="428" spans="3:7" ht="15.75">
      <c r="C428" s="205"/>
      <c r="D428" s="205"/>
      <c r="E428" s="301"/>
      <c r="F428" s="201"/>
      <c r="G428" s="201"/>
    </row>
    <row r="429" spans="3:7" ht="15.75">
      <c r="C429" s="205"/>
      <c r="D429" s="205"/>
      <c r="E429" s="301"/>
      <c r="F429" s="201"/>
      <c r="G429" s="201"/>
    </row>
    <row r="430" spans="3:7" ht="15.75">
      <c r="C430" s="205"/>
      <c r="D430" s="205"/>
      <c r="E430" s="301"/>
      <c r="F430" s="201"/>
      <c r="G430" s="201"/>
    </row>
    <row r="431" spans="3:7" ht="15.75">
      <c r="C431" s="205"/>
      <c r="D431" s="205"/>
      <c r="E431" s="301"/>
      <c r="F431" s="201"/>
      <c r="G431" s="201"/>
    </row>
    <row r="432" spans="3:7" ht="15.75">
      <c r="C432" s="205"/>
      <c r="D432" s="205"/>
      <c r="E432" s="301"/>
      <c r="F432" s="201"/>
      <c r="G432" s="201"/>
    </row>
    <row r="433" spans="3:7" ht="15.75">
      <c r="C433" s="205"/>
      <c r="D433" s="205"/>
      <c r="E433" s="301"/>
      <c r="F433" s="201"/>
      <c r="G433" s="201"/>
    </row>
    <row r="434" spans="3:7" ht="15.75">
      <c r="C434" s="205"/>
      <c r="D434" s="205"/>
      <c r="E434" s="301"/>
      <c r="F434" s="201"/>
      <c r="G434" s="201"/>
    </row>
    <row r="435" spans="3:7" ht="15.75">
      <c r="C435" s="205"/>
      <c r="D435" s="205"/>
      <c r="E435" s="301"/>
      <c r="F435" s="201"/>
      <c r="G435" s="201"/>
    </row>
    <row r="436" spans="3:7" ht="15.75">
      <c r="C436" s="205"/>
      <c r="D436" s="205"/>
      <c r="E436" s="301"/>
      <c r="F436" s="201"/>
      <c r="G436" s="201"/>
    </row>
    <row r="437" spans="3:7" ht="15.75">
      <c r="C437" s="205"/>
      <c r="D437" s="205"/>
      <c r="E437" s="301"/>
      <c r="F437" s="201"/>
      <c r="G437" s="201"/>
    </row>
    <row r="438" spans="3:7" ht="15.75">
      <c r="C438" s="205"/>
      <c r="D438" s="205"/>
      <c r="E438" s="301"/>
      <c r="F438" s="201"/>
      <c r="G438" s="201"/>
    </row>
    <row r="439" spans="3:7" ht="15.75">
      <c r="C439" s="205"/>
      <c r="D439" s="205"/>
      <c r="E439" s="301"/>
      <c r="F439" s="201"/>
      <c r="G439" s="201"/>
    </row>
    <row r="440" spans="3:7" ht="15.75">
      <c r="C440" s="205"/>
      <c r="D440" s="205"/>
      <c r="E440" s="301"/>
      <c r="F440" s="201"/>
      <c r="G440" s="201"/>
    </row>
    <row r="441" spans="3:7" ht="15.75">
      <c r="C441" s="205"/>
      <c r="D441" s="205"/>
      <c r="E441" s="301"/>
      <c r="F441" s="201"/>
      <c r="G441" s="201"/>
    </row>
    <row r="442" spans="3:7" ht="15.75">
      <c r="C442" s="205"/>
      <c r="D442" s="205"/>
      <c r="E442" s="301"/>
      <c r="F442" s="201"/>
      <c r="G442" s="201"/>
    </row>
    <row r="443" spans="3:7" ht="15.75">
      <c r="C443" s="205"/>
      <c r="D443" s="205"/>
      <c r="E443" s="301"/>
      <c r="F443" s="201"/>
      <c r="G443" s="201"/>
    </row>
    <row r="444" spans="3:7" ht="15.75">
      <c r="C444" s="205"/>
      <c r="D444" s="205"/>
      <c r="E444" s="301"/>
      <c r="F444" s="201"/>
      <c r="G444" s="201"/>
    </row>
    <row r="445" spans="3:7" ht="15.75">
      <c r="C445" s="205"/>
      <c r="D445" s="205"/>
      <c r="E445" s="301"/>
      <c r="F445" s="201"/>
      <c r="G445" s="201"/>
    </row>
    <row r="446" spans="3:7" ht="15.75">
      <c r="C446" s="205"/>
      <c r="D446" s="205"/>
      <c r="E446" s="301"/>
      <c r="F446" s="201"/>
      <c r="G446" s="201"/>
    </row>
    <row r="447" spans="3:7" ht="15.75">
      <c r="C447" s="205"/>
      <c r="D447" s="205"/>
      <c r="E447" s="301"/>
      <c r="F447" s="201"/>
      <c r="G447" s="201"/>
    </row>
    <row r="448" spans="3:7" ht="15.75">
      <c r="C448" s="205"/>
      <c r="D448" s="205"/>
      <c r="E448" s="301"/>
      <c r="F448" s="201"/>
      <c r="G448" s="201"/>
    </row>
    <row r="449" spans="3:7" ht="15.75">
      <c r="C449" s="205"/>
      <c r="D449" s="205"/>
      <c r="E449" s="301"/>
      <c r="F449" s="201"/>
      <c r="G449" s="201"/>
    </row>
    <row r="450" spans="3:7" ht="15.75">
      <c r="C450" s="205"/>
      <c r="D450" s="205"/>
      <c r="E450" s="301"/>
      <c r="F450" s="201"/>
      <c r="G450" s="201"/>
    </row>
    <row r="451" spans="3:7" ht="15.75">
      <c r="C451" s="205"/>
      <c r="D451" s="205"/>
      <c r="E451" s="301"/>
      <c r="F451" s="201"/>
      <c r="G451" s="201"/>
    </row>
    <row r="452" spans="3:7" ht="15.75">
      <c r="C452" s="205"/>
      <c r="D452" s="205"/>
      <c r="E452" s="301"/>
      <c r="F452" s="201"/>
      <c r="G452" s="201"/>
    </row>
    <row r="453" spans="3:7" ht="15.75">
      <c r="C453" s="205"/>
      <c r="D453" s="205"/>
      <c r="E453" s="301"/>
      <c r="F453" s="201"/>
      <c r="G453" s="201"/>
    </row>
    <row r="454" spans="3:7" ht="15.75">
      <c r="C454" s="205"/>
      <c r="D454" s="205"/>
      <c r="E454" s="301"/>
      <c r="F454" s="201"/>
      <c r="G454" s="201"/>
    </row>
    <row r="455" spans="3:7" ht="15.75">
      <c r="C455" s="205"/>
      <c r="D455" s="205"/>
      <c r="E455" s="301"/>
      <c r="F455" s="201"/>
      <c r="G455" s="201"/>
    </row>
    <row r="456" spans="3:7" ht="15.75">
      <c r="C456" s="205"/>
      <c r="D456" s="205"/>
      <c r="E456" s="301"/>
      <c r="F456" s="201"/>
      <c r="G456" s="201"/>
    </row>
    <row r="457" spans="3:7" ht="15.75">
      <c r="C457" s="205"/>
      <c r="D457" s="205"/>
      <c r="E457" s="301"/>
      <c r="F457" s="201"/>
      <c r="G457" s="201"/>
    </row>
    <row r="458" spans="3:7" ht="15.75">
      <c r="C458" s="205"/>
      <c r="D458" s="205"/>
      <c r="E458" s="301"/>
      <c r="F458" s="201"/>
      <c r="G458" s="201"/>
    </row>
    <row r="459" spans="3:7" ht="15.75">
      <c r="C459" s="205"/>
      <c r="D459" s="205"/>
      <c r="E459" s="301"/>
      <c r="F459" s="201"/>
      <c r="G459" s="201"/>
    </row>
    <row r="460" spans="3:7" ht="15.75">
      <c r="C460" s="205"/>
      <c r="D460" s="205"/>
      <c r="E460" s="301"/>
      <c r="F460" s="201"/>
      <c r="G460" s="201"/>
    </row>
    <row r="461" spans="3:7" ht="15.75">
      <c r="C461" s="205"/>
      <c r="D461" s="205"/>
      <c r="E461" s="301"/>
      <c r="F461" s="201"/>
      <c r="G461" s="201"/>
    </row>
    <row r="462" spans="3:7" ht="15.75">
      <c r="C462" s="205"/>
      <c r="D462" s="205"/>
      <c r="E462" s="301"/>
      <c r="F462" s="201"/>
      <c r="G462" s="201"/>
    </row>
    <row r="463" spans="3:7" ht="15.75">
      <c r="C463" s="205"/>
      <c r="D463" s="205"/>
      <c r="E463" s="301"/>
      <c r="F463" s="201"/>
      <c r="G463" s="201"/>
    </row>
    <row r="464" spans="3:7" ht="15.75">
      <c r="C464" s="205"/>
      <c r="D464" s="205"/>
      <c r="E464" s="301"/>
      <c r="F464" s="201"/>
      <c r="G464" s="201"/>
    </row>
    <row r="465" spans="3:7" ht="15.75">
      <c r="C465" s="205"/>
      <c r="D465" s="205"/>
      <c r="E465" s="301"/>
      <c r="F465" s="201"/>
      <c r="G465" s="201"/>
    </row>
    <row r="466" spans="3:7" ht="15.75">
      <c r="C466" s="205"/>
      <c r="D466" s="205"/>
      <c r="E466" s="301"/>
      <c r="F466" s="201"/>
      <c r="G466" s="201"/>
    </row>
    <row r="467" spans="3:7" ht="15.75">
      <c r="C467" s="205"/>
      <c r="D467" s="205"/>
      <c r="E467" s="301"/>
      <c r="F467" s="201"/>
      <c r="G467" s="201"/>
    </row>
    <row r="468" spans="3:7" ht="15.75">
      <c r="C468" s="205"/>
      <c r="D468" s="205"/>
      <c r="E468" s="301"/>
      <c r="F468" s="201"/>
      <c r="G468" s="201"/>
    </row>
    <row r="469" spans="3:7" ht="15.75">
      <c r="C469" s="205"/>
      <c r="D469" s="205"/>
      <c r="E469" s="301"/>
      <c r="F469" s="201"/>
      <c r="G469" s="201"/>
    </row>
    <row r="470" spans="3:7" ht="15.75">
      <c r="C470" s="205"/>
      <c r="D470" s="205"/>
      <c r="E470" s="301"/>
      <c r="F470" s="201"/>
      <c r="G470" s="201"/>
    </row>
    <row r="471" spans="3:7" ht="15.75">
      <c r="C471" s="205"/>
      <c r="D471" s="205"/>
      <c r="E471" s="301"/>
      <c r="F471" s="201"/>
      <c r="G471" s="201"/>
    </row>
    <row r="472" spans="3:7" ht="15.75">
      <c r="C472" s="205"/>
      <c r="D472" s="205"/>
      <c r="E472" s="301"/>
      <c r="F472" s="201"/>
      <c r="G472" s="201"/>
    </row>
    <row r="473" spans="3:7" ht="15.75">
      <c r="C473" s="205"/>
      <c r="D473" s="205"/>
      <c r="E473" s="301"/>
      <c r="F473" s="201"/>
      <c r="G473" s="201"/>
    </row>
    <row r="474" spans="3:7" ht="15.75">
      <c r="C474" s="205"/>
      <c r="D474" s="205"/>
      <c r="E474" s="301"/>
      <c r="F474" s="201"/>
      <c r="G474" s="201"/>
    </row>
    <row r="475" spans="3:7" ht="15.75">
      <c r="C475" s="205"/>
      <c r="D475" s="205"/>
      <c r="E475" s="301"/>
      <c r="F475" s="201"/>
      <c r="G475" s="201"/>
    </row>
    <row r="476" spans="3:7" ht="15.75">
      <c r="C476" s="205"/>
      <c r="D476" s="205"/>
      <c r="E476" s="301"/>
      <c r="F476" s="201"/>
      <c r="G476" s="201"/>
    </row>
    <row r="477" spans="3:7" ht="15.75">
      <c r="C477" s="205"/>
      <c r="D477" s="205"/>
      <c r="E477" s="301"/>
      <c r="F477" s="201"/>
      <c r="G477" s="201"/>
    </row>
    <row r="478" spans="3:7" ht="15.75">
      <c r="C478" s="205"/>
      <c r="D478" s="205"/>
      <c r="E478" s="301"/>
      <c r="F478" s="201"/>
      <c r="G478" s="201"/>
    </row>
    <row r="479" spans="3:7" ht="15.75">
      <c r="C479" s="205"/>
      <c r="D479" s="205"/>
      <c r="E479" s="301"/>
      <c r="F479" s="201"/>
      <c r="G479" s="201"/>
    </row>
    <row r="480" spans="3:7" ht="15.75">
      <c r="C480" s="205"/>
      <c r="D480" s="205"/>
      <c r="E480" s="301"/>
      <c r="F480" s="201"/>
      <c r="G480" s="201"/>
    </row>
    <row r="481" spans="3:7" ht="15.75">
      <c r="C481" s="205"/>
      <c r="D481" s="205"/>
      <c r="E481" s="301"/>
      <c r="F481" s="201"/>
      <c r="G481" s="201"/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33"/>
  <sheetViews>
    <sheetView zoomScalePageLayoutView="0" workbookViewId="0" topLeftCell="A25">
      <selection activeCell="C39" sqref="C39"/>
    </sheetView>
  </sheetViews>
  <sheetFormatPr defaultColWidth="9.140625" defaultRowHeight="15"/>
  <cols>
    <col min="1" max="16384" width="9.140625" style="191" customWidth="1"/>
  </cols>
  <sheetData>
    <row r="1" ht="16.5" thickBot="1"/>
    <row r="2" spans="1:13" ht="15" customHeight="1">
      <c r="A2" s="344"/>
      <c r="B2" s="471" t="s">
        <v>379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3" ht="15" customHeight="1">
      <c r="A3" s="345"/>
      <c r="B3" s="479" t="s">
        <v>389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ht="15" customHeight="1">
      <c r="A4" s="345"/>
      <c r="B4" s="479" t="s">
        <v>380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 ht="15" customHeight="1">
      <c r="A5" s="345"/>
      <c r="B5" s="475" t="s">
        <v>381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</row>
    <row r="6" spans="1:13" ht="15" customHeight="1">
      <c r="A6" s="345"/>
      <c r="B6" s="475" t="s">
        <v>382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5" customHeight="1">
      <c r="A7" s="345"/>
      <c r="B7" s="480" t="s">
        <v>383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</row>
    <row r="8" spans="1:12" ht="27" customHeight="1">
      <c r="A8" s="345"/>
      <c r="B8" s="471" t="s">
        <v>384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</row>
    <row r="9" spans="1:4" ht="19.5" customHeight="1">
      <c r="A9" s="345"/>
      <c r="B9" s="472" t="s">
        <v>385</v>
      </c>
      <c r="C9" s="472"/>
      <c r="D9" s="346"/>
    </row>
    <row r="10" spans="1:13" ht="15" customHeight="1">
      <c r="A10" s="345"/>
      <c r="B10" s="347" t="s">
        <v>386</v>
      </c>
      <c r="C10" s="473" t="s">
        <v>387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</row>
    <row r="11" spans="1:13" ht="15.75" customHeight="1" thickBot="1">
      <c r="A11" s="345"/>
      <c r="B11" s="348" t="s">
        <v>386</v>
      </c>
      <c r="C11" s="473" t="s">
        <v>388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</row>
    <row r="14" spans="1:10" ht="15.75" customHeight="1">
      <c r="A14" s="478" t="s">
        <v>370</v>
      </c>
      <c r="B14" s="478"/>
      <c r="C14" s="478"/>
      <c r="D14" s="478"/>
      <c r="E14" s="478"/>
      <c r="F14" s="478"/>
      <c r="G14" s="478"/>
      <c r="H14" s="478"/>
      <c r="I14" s="478"/>
      <c r="J14" s="478"/>
    </row>
    <row r="16" spans="1:10" ht="51.75" customHeight="1">
      <c r="A16" s="476" t="s">
        <v>373</v>
      </c>
      <c r="B16" s="476"/>
      <c r="C16" s="476"/>
      <c r="D16" s="476"/>
      <c r="E16" s="476"/>
      <c r="F16" s="476"/>
      <c r="G16" s="476"/>
      <c r="H16" s="476"/>
      <c r="I16" s="476"/>
      <c r="J16" s="476"/>
    </row>
    <row r="18" spans="1:10" ht="35.25" customHeight="1">
      <c r="A18" s="476" t="s">
        <v>307</v>
      </c>
      <c r="B18" s="476"/>
      <c r="C18" s="476"/>
      <c r="D18" s="476"/>
      <c r="E18" s="476"/>
      <c r="F18" s="476"/>
      <c r="G18" s="476"/>
      <c r="H18" s="476"/>
      <c r="I18" s="476"/>
      <c r="J18" s="476"/>
    </row>
    <row r="20" spans="1:10" ht="15.75">
      <c r="A20" s="478" t="s">
        <v>308</v>
      </c>
      <c r="B20" s="478"/>
      <c r="C20" s="478"/>
      <c r="D20" s="478"/>
      <c r="E20" s="478"/>
      <c r="F20" s="478"/>
      <c r="G20" s="478"/>
      <c r="H20" s="478"/>
      <c r="I20" s="478"/>
      <c r="J20" s="478"/>
    </row>
    <row r="22" spans="1:10" ht="60.75" customHeight="1">
      <c r="A22" s="477" t="s">
        <v>309</v>
      </c>
      <c r="B22" s="476"/>
      <c r="C22" s="476"/>
      <c r="D22" s="476"/>
      <c r="E22" s="476"/>
      <c r="F22" s="476"/>
      <c r="G22" s="476"/>
      <c r="H22" s="476"/>
      <c r="I22" s="476"/>
      <c r="J22" s="476"/>
    </row>
    <row r="24" spans="1:10" ht="15.75">
      <c r="A24" s="478" t="s">
        <v>371</v>
      </c>
      <c r="B24" s="478"/>
      <c r="C24" s="478"/>
      <c r="D24" s="478"/>
      <c r="E24" s="478"/>
      <c r="F24" s="478"/>
      <c r="G24" s="478"/>
      <c r="H24" s="478"/>
      <c r="I24" s="478"/>
      <c r="J24" s="478"/>
    </row>
    <row r="26" spans="1:10" ht="99.75" customHeight="1">
      <c r="A26" s="476" t="s">
        <v>374</v>
      </c>
      <c r="B26" s="476"/>
      <c r="C26" s="476"/>
      <c r="D26" s="476"/>
      <c r="E26" s="476"/>
      <c r="F26" s="476"/>
      <c r="G26" s="476"/>
      <c r="H26" s="476"/>
      <c r="I26" s="476"/>
      <c r="J26" s="476"/>
    </row>
    <row r="27" spans="1:10" ht="84" customHeight="1">
      <c r="A27" s="477" t="s">
        <v>378</v>
      </c>
      <c r="B27" s="477"/>
      <c r="C27" s="477"/>
      <c r="D27" s="477"/>
      <c r="E27" s="477"/>
      <c r="F27" s="477"/>
      <c r="G27" s="477"/>
      <c r="H27" s="477"/>
      <c r="I27" s="477"/>
      <c r="J27" s="477"/>
    </row>
    <row r="29" spans="1:10" ht="81" customHeight="1">
      <c r="A29" s="476" t="s">
        <v>375</v>
      </c>
      <c r="B29" s="476"/>
      <c r="C29" s="476"/>
      <c r="D29" s="476"/>
      <c r="E29" s="476"/>
      <c r="F29" s="476"/>
      <c r="G29" s="476"/>
      <c r="H29" s="476"/>
      <c r="I29" s="476"/>
      <c r="J29" s="476"/>
    </row>
    <row r="31" spans="1:10" ht="58.5" customHeight="1">
      <c r="A31" s="476" t="s">
        <v>376</v>
      </c>
      <c r="B31" s="476"/>
      <c r="C31" s="476"/>
      <c r="D31" s="476"/>
      <c r="E31" s="476"/>
      <c r="F31" s="476"/>
      <c r="G31" s="476"/>
      <c r="H31" s="476"/>
      <c r="I31" s="476"/>
      <c r="J31" s="476"/>
    </row>
    <row r="33" spans="1:10" ht="45.75" customHeight="1">
      <c r="A33" s="476" t="s">
        <v>372</v>
      </c>
      <c r="B33" s="476"/>
      <c r="C33" s="476"/>
      <c r="D33" s="476"/>
      <c r="E33" s="476"/>
      <c r="F33" s="476"/>
      <c r="G33" s="476"/>
      <c r="H33" s="476"/>
      <c r="I33" s="476"/>
      <c r="J33" s="476"/>
    </row>
  </sheetData>
  <sheetProtection/>
  <mergeCells count="21">
    <mergeCell ref="A20:J20"/>
    <mergeCell ref="A24:J24"/>
    <mergeCell ref="A22:J22"/>
    <mergeCell ref="B3:M3"/>
    <mergeCell ref="A18:J18"/>
    <mergeCell ref="B4:M4"/>
    <mergeCell ref="A33:J33"/>
    <mergeCell ref="B7:M7"/>
    <mergeCell ref="A14:J14"/>
    <mergeCell ref="B8:L8"/>
    <mergeCell ref="A29:J29"/>
    <mergeCell ref="B2:M2"/>
    <mergeCell ref="B9:C9"/>
    <mergeCell ref="C10:M10"/>
    <mergeCell ref="C11:M11"/>
    <mergeCell ref="B6:M6"/>
    <mergeCell ref="A31:J31"/>
    <mergeCell ref="B5:M5"/>
    <mergeCell ref="A26:J26"/>
    <mergeCell ref="A27:J27"/>
    <mergeCell ref="A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26"/>
  <sheetViews>
    <sheetView zoomScale="91" zoomScaleNormal="91" zoomScalePageLayoutView="0" workbookViewId="0" topLeftCell="E1">
      <selection activeCell="O20" sqref="O20"/>
    </sheetView>
  </sheetViews>
  <sheetFormatPr defaultColWidth="9.140625" defaultRowHeight="15"/>
  <cols>
    <col min="1" max="1" width="7.00390625" style="1" customWidth="1"/>
    <col min="2" max="2" width="59.421875" style="3" customWidth="1"/>
    <col min="3" max="3" width="15.00390625" style="3" customWidth="1"/>
    <col min="4" max="4" width="7.140625" style="3" customWidth="1"/>
    <col min="5" max="11" width="5.28125" style="3" customWidth="1"/>
    <col min="12" max="12" width="13.140625" style="3" customWidth="1"/>
    <col min="13" max="13" width="12.00390625" style="3" customWidth="1"/>
    <col min="14" max="14" width="11.7109375" style="3" customWidth="1"/>
    <col min="15" max="15" width="14.7109375" style="3" customWidth="1"/>
    <col min="16" max="16384" width="9.140625" style="4" customWidth="1"/>
  </cols>
  <sheetData>
    <row r="1" ht="18.75">
      <c r="B1" s="2" t="str">
        <f>Лист1!A13</f>
        <v>ЗАО "Водоканал" г.Новокузнецк</v>
      </c>
    </row>
    <row r="2" spans="1:15" s="8" customFormat="1" ht="15.75">
      <c r="A2" s="484" t="s">
        <v>0</v>
      </c>
      <c r="B2" s="484"/>
      <c r="C2" s="484"/>
      <c r="D2" s="5"/>
      <c r="E2" s="5"/>
      <c r="F2" s="6"/>
      <c r="G2" s="7" t="s">
        <v>1</v>
      </c>
      <c r="H2" s="5"/>
      <c r="I2" s="5"/>
      <c r="J2" s="6"/>
      <c r="K2" s="7" t="s">
        <v>1</v>
      </c>
      <c r="L2" s="5"/>
      <c r="M2" s="5"/>
      <c r="N2" s="6" t="s">
        <v>1</v>
      </c>
      <c r="O2" s="5"/>
    </row>
    <row r="3" spans="1:15" s="8" customFormat="1" ht="15.75" thickBo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15.75">
      <c r="A4" s="485" t="s">
        <v>2</v>
      </c>
      <c r="B4" s="487" t="s">
        <v>3</v>
      </c>
      <c r="C4" s="489" t="s">
        <v>4</v>
      </c>
      <c r="D4" s="481" t="s">
        <v>5</v>
      </c>
      <c r="E4" s="482"/>
      <c r="F4" s="482"/>
      <c r="G4" s="483"/>
      <c r="H4" s="481" t="s">
        <v>6</v>
      </c>
      <c r="I4" s="482"/>
      <c r="J4" s="482"/>
      <c r="K4" s="483"/>
      <c r="L4" s="481" t="s">
        <v>528</v>
      </c>
      <c r="M4" s="482"/>
      <c r="N4" s="482"/>
      <c r="O4" s="483"/>
    </row>
    <row r="5" spans="1:15" s="14" customFormat="1" ht="15.75">
      <c r="A5" s="486"/>
      <c r="B5" s="488"/>
      <c r="C5" s="490"/>
      <c r="D5" s="12" t="s">
        <v>7</v>
      </c>
      <c r="E5" s="10" t="s">
        <v>8</v>
      </c>
      <c r="F5" s="10" t="s">
        <v>9</v>
      </c>
      <c r="G5" s="13" t="s">
        <v>10</v>
      </c>
      <c r="H5" s="12" t="s">
        <v>7</v>
      </c>
      <c r="I5" s="10" t="s">
        <v>8</v>
      </c>
      <c r="J5" s="10" t="s">
        <v>9</v>
      </c>
      <c r="K5" s="13" t="s">
        <v>10</v>
      </c>
      <c r="L5" s="12" t="s">
        <v>7</v>
      </c>
      <c r="M5" s="10" t="s">
        <v>8</v>
      </c>
      <c r="N5" s="10" t="s">
        <v>9</v>
      </c>
      <c r="O5" s="13" t="s">
        <v>10</v>
      </c>
    </row>
    <row r="6" spans="1:15" s="18" customFormat="1" ht="15">
      <c r="A6" s="16" t="s">
        <v>11</v>
      </c>
      <c r="B6" s="15">
        <v>2</v>
      </c>
      <c r="C6" s="17" t="s">
        <v>12</v>
      </c>
      <c r="D6" s="16">
        <f>1</f>
        <v>1</v>
      </c>
      <c r="E6" s="15">
        <f>D6+1</f>
        <v>2</v>
      </c>
      <c r="F6" s="15">
        <f>E6+1</f>
        <v>3</v>
      </c>
      <c r="G6" s="17">
        <f>F6+1</f>
        <v>4</v>
      </c>
      <c r="H6" s="16">
        <f>1</f>
        <v>1</v>
      </c>
      <c r="I6" s="15">
        <f>H6+1</f>
        <v>2</v>
      </c>
      <c r="J6" s="15">
        <f>I6+1</f>
        <v>3</v>
      </c>
      <c r="K6" s="17">
        <f>J6+1</f>
        <v>4</v>
      </c>
      <c r="L6" s="16">
        <f>1</f>
        <v>1</v>
      </c>
      <c r="M6" s="15">
        <f>L6+1</f>
        <v>2</v>
      </c>
      <c r="N6" s="15">
        <f>M6+1</f>
        <v>3</v>
      </c>
      <c r="O6" s="17">
        <f>N6+1</f>
        <v>4</v>
      </c>
    </row>
    <row r="7" spans="1:15" s="8" customFormat="1" ht="15">
      <c r="A7" s="316" t="s">
        <v>13</v>
      </c>
      <c r="B7" s="19" t="s">
        <v>14</v>
      </c>
      <c r="C7" s="317" t="s">
        <v>16</v>
      </c>
      <c r="D7" s="20">
        <f aca="true" t="shared" si="0" ref="D7:O7">SUM(D8:D17)</f>
        <v>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0">
        <f t="shared" si="0"/>
        <v>0</v>
      </c>
      <c r="I7" s="21">
        <f t="shared" si="0"/>
        <v>0</v>
      </c>
      <c r="J7" s="21">
        <f t="shared" si="0"/>
        <v>0</v>
      </c>
      <c r="K7" s="22">
        <f t="shared" si="0"/>
        <v>0</v>
      </c>
      <c r="L7" s="20">
        <f t="shared" si="0"/>
        <v>0</v>
      </c>
      <c r="M7" s="21">
        <f t="shared" si="0"/>
        <v>0</v>
      </c>
      <c r="N7" s="21">
        <f t="shared" si="0"/>
        <v>1.2221745358092184</v>
      </c>
      <c r="O7" s="22">
        <f t="shared" si="0"/>
        <v>0.03454814725920213</v>
      </c>
    </row>
    <row r="8" spans="1:15" s="27" customFormat="1" ht="30">
      <c r="A8" s="318" t="s">
        <v>17</v>
      </c>
      <c r="B8" s="23" t="s">
        <v>18</v>
      </c>
      <c r="C8" s="319" t="s">
        <v>16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>
        <v>0.4275544026245468</v>
      </c>
      <c r="O8" s="26"/>
    </row>
    <row r="9" spans="1:15" s="27" customFormat="1" ht="45">
      <c r="A9" s="318" t="s">
        <v>19</v>
      </c>
      <c r="B9" s="23" t="s">
        <v>20</v>
      </c>
      <c r="C9" s="319" t="s">
        <v>16</v>
      </c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</row>
    <row r="10" spans="1:15" s="27" customFormat="1" ht="15">
      <c r="A10" s="318" t="s">
        <v>21</v>
      </c>
      <c r="B10" s="23" t="s">
        <v>22</v>
      </c>
      <c r="C10" s="319" t="s">
        <v>16</v>
      </c>
      <c r="D10" s="24"/>
      <c r="E10" s="25"/>
      <c r="F10" s="25"/>
      <c r="G10" s="26"/>
      <c r="H10" s="24"/>
      <c r="I10" s="25"/>
      <c r="J10" s="25"/>
      <c r="K10" s="26"/>
      <c r="L10" s="24"/>
      <c r="M10" s="25"/>
      <c r="N10" s="25"/>
      <c r="O10" s="26"/>
    </row>
    <row r="11" spans="1:15" s="27" customFormat="1" ht="45">
      <c r="A11" s="318" t="s">
        <v>23</v>
      </c>
      <c r="B11" s="23" t="s">
        <v>24</v>
      </c>
      <c r="C11" s="319" t="s">
        <v>16</v>
      </c>
      <c r="D11" s="24"/>
      <c r="E11" s="25"/>
      <c r="F11" s="25"/>
      <c r="G11" s="26"/>
      <c r="H11" s="24"/>
      <c r="I11" s="25"/>
      <c r="J11" s="25"/>
      <c r="K11" s="26"/>
      <c r="L11" s="24"/>
      <c r="M11" s="25"/>
      <c r="N11" s="25">
        <v>0.09475248050238448</v>
      </c>
      <c r="O11" s="26"/>
    </row>
    <row r="12" spans="1:15" s="27" customFormat="1" ht="60">
      <c r="A12" s="318" t="s">
        <v>25</v>
      </c>
      <c r="B12" s="23" t="s">
        <v>26</v>
      </c>
      <c r="C12" s="319" t="s">
        <v>16</v>
      </c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>
        <v>0.04770911276778074</v>
      </c>
      <c r="O12" s="26">
        <v>0.03454814725920213</v>
      </c>
    </row>
    <row r="13" spans="1:15" s="27" customFormat="1" ht="15">
      <c r="A13" s="318" t="s">
        <v>27</v>
      </c>
      <c r="B13" s="23" t="s">
        <v>28</v>
      </c>
      <c r="C13" s="319" t="s">
        <v>16</v>
      </c>
      <c r="D13" s="24"/>
      <c r="E13" s="25"/>
      <c r="F13" s="25"/>
      <c r="G13" s="26"/>
      <c r="H13" s="24"/>
      <c r="I13" s="25"/>
      <c r="J13" s="25"/>
      <c r="K13" s="26"/>
      <c r="L13" s="24"/>
      <c r="M13" s="25"/>
      <c r="N13" s="25"/>
      <c r="O13" s="26"/>
    </row>
    <row r="14" spans="1:15" s="27" customFormat="1" ht="30">
      <c r="A14" s="318" t="s">
        <v>29</v>
      </c>
      <c r="B14" s="23" t="s">
        <v>30</v>
      </c>
      <c r="C14" s="319" t="s">
        <v>16</v>
      </c>
      <c r="D14" s="24"/>
      <c r="E14" s="25"/>
      <c r="F14" s="25"/>
      <c r="G14" s="26"/>
      <c r="H14" s="24"/>
      <c r="I14" s="25"/>
      <c r="J14" s="25"/>
      <c r="K14" s="26"/>
      <c r="L14" s="24"/>
      <c r="M14" s="25"/>
      <c r="N14" s="25"/>
      <c r="O14" s="26"/>
    </row>
    <row r="15" spans="1:15" s="27" customFormat="1" ht="15">
      <c r="A15" s="318" t="s">
        <v>31</v>
      </c>
      <c r="B15" s="23" t="s">
        <v>32</v>
      </c>
      <c r="C15" s="319" t="s">
        <v>16</v>
      </c>
      <c r="D15" s="24"/>
      <c r="E15" s="25"/>
      <c r="F15" s="25"/>
      <c r="G15" s="26"/>
      <c r="H15" s="24"/>
      <c r="I15" s="25"/>
      <c r="J15" s="25"/>
      <c r="K15" s="26"/>
      <c r="L15" s="24"/>
      <c r="M15" s="25"/>
      <c r="N15" s="25"/>
      <c r="O15" s="26"/>
    </row>
    <row r="16" spans="1:15" s="27" customFormat="1" ht="15">
      <c r="A16" s="318" t="s">
        <v>33</v>
      </c>
      <c r="B16" s="23" t="s">
        <v>34</v>
      </c>
      <c r="C16" s="319" t="s">
        <v>16</v>
      </c>
      <c r="D16" s="24"/>
      <c r="E16" s="25"/>
      <c r="F16" s="25"/>
      <c r="G16" s="26"/>
      <c r="H16" s="24"/>
      <c r="I16" s="25"/>
      <c r="J16" s="25"/>
      <c r="K16" s="26"/>
      <c r="L16" s="24"/>
      <c r="M16" s="25"/>
      <c r="N16" s="25">
        <v>0.02118814457575657</v>
      </c>
      <c r="O16" s="26"/>
    </row>
    <row r="17" spans="1:16" s="27" customFormat="1" ht="30">
      <c r="A17" s="318" t="s">
        <v>35</v>
      </c>
      <c r="B17" s="23" t="s">
        <v>36</v>
      </c>
      <c r="C17" s="319" t="s">
        <v>16</v>
      </c>
      <c r="D17" s="24"/>
      <c r="E17" s="25"/>
      <c r="F17" s="25"/>
      <c r="G17" s="26"/>
      <c r="H17" s="24"/>
      <c r="I17" s="25"/>
      <c r="J17" s="25"/>
      <c r="K17" s="26"/>
      <c r="L17" s="24"/>
      <c r="M17" s="25"/>
      <c r="N17" s="25">
        <v>0.6309703953387498</v>
      </c>
      <c r="O17" s="26"/>
      <c r="P17" s="418"/>
    </row>
    <row r="18" spans="1:15" s="27" customFormat="1" ht="15">
      <c r="A18" s="318" t="s">
        <v>37</v>
      </c>
      <c r="B18" s="23" t="s">
        <v>38</v>
      </c>
      <c r="C18" s="319" t="s">
        <v>16</v>
      </c>
      <c r="D18" s="24"/>
      <c r="E18" s="25"/>
      <c r="F18" s="25"/>
      <c r="G18" s="26"/>
      <c r="H18" s="24"/>
      <c r="I18" s="25"/>
      <c r="J18" s="25"/>
      <c r="K18" s="26"/>
      <c r="L18" s="24"/>
      <c r="M18" s="28"/>
      <c r="N18" s="25">
        <v>1.0755812053228422</v>
      </c>
      <c r="O18" s="26">
        <v>0.33192733512717953</v>
      </c>
    </row>
    <row r="19" spans="1:17" s="27" customFormat="1" ht="15">
      <c r="A19" s="318" t="s">
        <v>40</v>
      </c>
      <c r="B19" s="23" t="s">
        <v>41</v>
      </c>
      <c r="C19" s="319" t="s">
        <v>16</v>
      </c>
      <c r="D19" s="24"/>
      <c r="E19" s="25"/>
      <c r="F19" s="25"/>
      <c r="G19" s="26"/>
      <c r="H19" s="24"/>
      <c r="I19" s="25"/>
      <c r="J19" s="25"/>
      <c r="K19" s="26"/>
      <c r="L19" s="24"/>
      <c r="M19" s="28"/>
      <c r="N19" s="25">
        <v>1.0755812053228422</v>
      </c>
      <c r="O19" s="26">
        <v>0.33192733512717953</v>
      </c>
      <c r="P19" s="418"/>
      <c r="Q19" s="418"/>
    </row>
    <row r="20" spans="1:16" s="27" customFormat="1" ht="30">
      <c r="A20" s="318" t="s">
        <v>42</v>
      </c>
      <c r="B20" s="23" t="s">
        <v>43</v>
      </c>
      <c r="C20" s="319" t="s">
        <v>16</v>
      </c>
      <c r="D20" s="24"/>
      <c r="E20" s="25"/>
      <c r="F20" s="25"/>
      <c r="G20" s="26"/>
      <c r="H20" s="24"/>
      <c r="I20" s="25"/>
      <c r="J20" s="25"/>
      <c r="K20" s="26"/>
      <c r="L20" s="24"/>
      <c r="M20" s="25"/>
      <c r="N20" s="25">
        <v>0.8979959238001415</v>
      </c>
      <c r="O20" s="26">
        <v>0.027773039484168465</v>
      </c>
      <c r="P20" s="418"/>
    </row>
    <row r="21" spans="1:15" s="8" customFormat="1" ht="15.75" thickBot="1">
      <c r="A21" s="320" t="s">
        <v>45</v>
      </c>
      <c r="B21" s="321" t="s">
        <v>46</v>
      </c>
      <c r="C21" s="322" t="s">
        <v>16</v>
      </c>
      <c r="D21" s="29">
        <f aca="true" t="shared" si="1" ref="D21:O21">D7+D18+D20</f>
        <v>0</v>
      </c>
      <c r="E21" s="30">
        <f t="shared" si="1"/>
        <v>0</v>
      </c>
      <c r="F21" s="30">
        <f t="shared" si="1"/>
        <v>0</v>
      </c>
      <c r="G21" s="31">
        <f t="shared" si="1"/>
        <v>0</v>
      </c>
      <c r="H21" s="29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9">
        <f t="shared" si="1"/>
        <v>0</v>
      </c>
      <c r="M21" s="30">
        <f t="shared" si="1"/>
        <v>0</v>
      </c>
      <c r="N21" s="30">
        <f t="shared" si="1"/>
        <v>3.195751664932202</v>
      </c>
      <c r="O21" s="31">
        <f t="shared" si="1"/>
        <v>0.39424852187055015</v>
      </c>
    </row>
    <row r="22" spans="1:15" s="36" customFormat="1" ht="12.7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12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18.75" customHeight="1">
      <c r="A24" s="37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s="44" customFormat="1" ht="18.75">
      <c r="A25" s="41"/>
      <c r="B25" s="38" t="str">
        <f>Лист1!A19</f>
        <v>Генеральный директор</v>
      </c>
      <c r="C25" s="38"/>
      <c r="D25" s="422"/>
      <c r="E25" s="426" t="str">
        <f>Лист1!A20</f>
        <v>Тихонова Т.Е.</v>
      </c>
      <c r="F25" s="422"/>
      <c r="G25" s="420"/>
      <c r="H25" s="420"/>
      <c r="I25" s="420"/>
      <c r="J25" s="421" t="str">
        <f>E25</f>
        <v>Тихонова Т.Е.</v>
      </c>
      <c r="K25" s="420"/>
      <c r="L25" s="42"/>
      <c r="M25" s="42"/>
      <c r="N25" s="43" t="str">
        <f>E25</f>
        <v>Тихонова Т.Е.</v>
      </c>
      <c r="O25" s="42"/>
    </row>
    <row r="26" spans="1:15" s="36" customFormat="1" ht="12.75">
      <c r="A26" s="37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</sheetData>
  <sheetProtection password="C81C" sheet="1" objects="1" scenarios="1" formatCells="0" formatColumns="0" formatRows="0"/>
  <protectedRanges>
    <protectedRange password="CEE3" sqref="D8:O20" name="Диапазон1"/>
  </protectedRanges>
  <mergeCells count="7">
    <mergeCell ref="L4:O4"/>
    <mergeCell ref="A2:C2"/>
    <mergeCell ref="A4:A5"/>
    <mergeCell ref="B4:B5"/>
    <mergeCell ref="C4:C5"/>
    <mergeCell ref="D4:G4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2" manualBreakCount="2">
    <brk id="7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T37"/>
  <sheetViews>
    <sheetView zoomScale="80" zoomScaleNormal="80" zoomScalePageLayoutView="0" workbookViewId="0" topLeftCell="B11">
      <selection activeCell="O40" sqref="O40"/>
    </sheetView>
  </sheetViews>
  <sheetFormatPr defaultColWidth="9.140625" defaultRowHeight="15"/>
  <cols>
    <col min="1" max="1" width="7.421875" style="46" customWidth="1"/>
    <col min="2" max="2" width="57.00390625" style="27" customWidth="1"/>
    <col min="3" max="3" width="11.00390625" style="46" customWidth="1"/>
    <col min="4" max="13" width="1.421875" style="47" customWidth="1"/>
    <col min="14" max="14" width="13.7109375" style="47" customWidth="1"/>
    <col min="15" max="15" width="19.140625" style="47" bestFit="1" customWidth="1"/>
    <col min="16" max="16" width="20.140625" style="47" bestFit="1" customWidth="1"/>
    <col min="17" max="17" width="19.57421875" style="47" bestFit="1" customWidth="1"/>
    <col min="18" max="18" width="18.7109375" style="47" bestFit="1" customWidth="1"/>
    <col min="19" max="16384" width="9.140625" style="27" customWidth="1"/>
  </cols>
  <sheetData>
    <row r="1" spans="1:18" s="8" customFormat="1" ht="18.75">
      <c r="A1" s="18"/>
      <c r="B1" s="45" t="str">
        <f>3!B1</f>
        <v>ЗАО "Водоканал" г.Новокузнецк</v>
      </c>
      <c r="C1" s="18"/>
      <c r="D1" s="6"/>
      <c r="E1" s="6"/>
      <c r="F1" s="6"/>
      <c r="G1" s="6" t="s">
        <v>47</v>
      </c>
      <c r="H1" s="6"/>
      <c r="I1" s="6"/>
      <c r="J1" s="6"/>
      <c r="K1" s="6"/>
      <c r="L1" s="6" t="s">
        <v>47</v>
      </c>
      <c r="M1" s="6"/>
      <c r="N1" s="6"/>
      <c r="O1" s="6"/>
      <c r="P1" s="6"/>
      <c r="Q1" s="6" t="s">
        <v>47</v>
      </c>
      <c r="R1" s="6"/>
    </row>
    <row r="2" spans="1:18" s="8" customFormat="1" ht="15.75">
      <c r="A2" s="495" t="s">
        <v>48</v>
      </c>
      <c r="B2" s="495"/>
      <c r="C2" s="49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thickBot="1">
      <c r="R3" s="47" t="s">
        <v>49</v>
      </c>
    </row>
    <row r="4" spans="1:18" s="435" customFormat="1" ht="18.75" customHeight="1">
      <c r="A4" s="496" t="s">
        <v>50</v>
      </c>
      <c r="B4" s="498" t="s">
        <v>3</v>
      </c>
      <c r="C4" s="500" t="s">
        <v>51</v>
      </c>
      <c r="D4" s="503" t="s">
        <v>52</v>
      </c>
      <c r="E4" s="504"/>
      <c r="F4" s="504"/>
      <c r="G4" s="504"/>
      <c r="H4" s="505"/>
      <c r="I4" s="503" t="s">
        <v>53</v>
      </c>
      <c r="J4" s="504"/>
      <c r="K4" s="504"/>
      <c r="L4" s="504"/>
      <c r="M4" s="505"/>
      <c r="N4" s="491" t="s">
        <v>520</v>
      </c>
      <c r="O4" s="492"/>
      <c r="P4" s="492"/>
      <c r="Q4" s="492"/>
      <c r="R4" s="493"/>
    </row>
    <row r="5" spans="1:18" s="46" customFormat="1" ht="15">
      <c r="A5" s="497"/>
      <c r="B5" s="499"/>
      <c r="C5" s="501"/>
      <c r="D5" s="48" t="s">
        <v>54</v>
      </c>
      <c r="E5" s="49" t="s">
        <v>7</v>
      </c>
      <c r="F5" s="49" t="s">
        <v>8</v>
      </c>
      <c r="G5" s="49" t="s">
        <v>9</v>
      </c>
      <c r="H5" s="50" t="s">
        <v>10</v>
      </c>
      <c r="I5" s="48" t="s">
        <v>54</v>
      </c>
      <c r="J5" s="49" t="s">
        <v>7</v>
      </c>
      <c r="K5" s="49" t="s">
        <v>8</v>
      </c>
      <c r="L5" s="49" t="s">
        <v>9</v>
      </c>
      <c r="M5" s="50" t="s">
        <v>10</v>
      </c>
      <c r="N5" s="410" t="s">
        <v>54</v>
      </c>
      <c r="O5" s="411" t="s">
        <v>7</v>
      </c>
      <c r="P5" s="411" t="s">
        <v>8</v>
      </c>
      <c r="Q5" s="411" t="s">
        <v>9</v>
      </c>
      <c r="R5" s="412" t="s">
        <v>10</v>
      </c>
    </row>
    <row r="6" spans="1:18" s="46" customFormat="1" ht="15.75" thickBot="1">
      <c r="A6" s="52">
        <v>1</v>
      </c>
      <c r="B6" s="53">
        <v>2</v>
      </c>
      <c r="C6" s="502"/>
      <c r="D6" s="54">
        <f>1</f>
        <v>1</v>
      </c>
      <c r="E6" s="55">
        <f>D6+1</f>
        <v>2</v>
      </c>
      <c r="F6" s="55">
        <f>E6+1</f>
        <v>3</v>
      </c>
      <c r="G6" s="55">
        <f>F6+1</f>
        <v>4</v>
      </c>
      <c r="H6" s="56">
        <f>G6+1</f>
        <v>5</v>
      </c>
      <c r="I6" s="54">
        <f>1</f>
        <v>1</v>
      </c>
      <c r="J6" s="55">
        <f>I6+1</f>
        <v>2</v>
      </c>
      <c r="K6" s="55">
        <f>J6+1</f>
        <v>3</v>
      </c>
      <c r="L6" s="55">
        <f>K6+1</f>
        <v>4</v>
      </c>
      <c r="M6" s="56">
        <f>L6+1</f>
        <v>5</v>
      </c>
      <c r="N6" s="54">
        <f>1</f>
        <v>1</v>
      </c>
      <c r="O6" s="55">
        <f>N6+1</f>
        <v>2</v>
      </c>
      <c r="P6" s="55">
        <f>O6+1</f>
        <v>3</v>
      </c>
      <c r="Q6" s="55">
        <f>P6+1</f>
        <v>4</v>
      </c>
      <c r="R6" s="56">
        <f>Q6+1</f>
        <v>5</v>
      </c>
    </row>
    <row r="7" spans="1:18" s="8" customFormat="1" ht="15">
      <c r="A7" s="57" t="s">
        <v>13</v>
      </c>
      <c r="B7" s="58" t="s">
        <v>55</v>
      </c>
      <c r="C7" s="59" t="s">
        <v>16</v>
      </c>
      <c r="D7" s="60">
        <f aca="true" t="shared" si="0" ref="D7:R7">D8+D14+D15+D16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2">
        <f t="shared" si="0"/>
        <v>0</v>
      </c>
      <c r="I7" s="60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2">
        <f t="shared" si="0"/>
        <v>0</v>
      </c>
      <c r="N7" s="60">
        <f t="shared" si="0"/>
        <v>52.9789625</v>
      </c>
      <c r="O7" s="61">
        <f t="shared" si="0"/>
        <v>36.834740000000004</v>
      </c>
      <c r="P7" s="61">
        <f t="shared" si="0"/>
        <v>0.012079</v>
      </c>
      <c r="Q7" s="61">
        <f t="shared" si="0"/>
        <v>14.35928262</v>
      </c>
      <c r="R7" s="62">
        <f t="shared" si="0"/>
        <v>3.30379088</v>
      </c>
    </row>
    <row r="8" spans="1:18" s="8" customFormat="1" ht="15">
      <c r="A8" s="51" t="s">
        <v>56</v>
      </c>
      <c r="B8" s="63" t="s">
        <v>57</v>
      </c>
      <c r="C8" s="64" t="s">
        <v>16</v>
      </c>
      <c r="D8" s="20"/>
      <c r="E8" s="21">
        <f>E10+E11+E12+E13</f>
        <v>0</v>
      </c>
      <c r="F8" s="21">
        <f>F10+F11+F12+F13</f>
        <v>0</v>
      </c>
      <c r="G8" s="21">
        <f>G10+G11+G12+G13</f>
        <v>0</v>
      </c>
      <c r="H8" s="22">
        <f>H10+H11+H12+H13</f>
        <v>0</v>
      </c>
      <c r="I8" s="20"/>
      <c r="J8" s="21">
        <f>J10+J11+J12+J13</f>
        <v>0</v>
      </c>
      <c r="K8" s="21">
        <f>K10+K11+K12+K13</f>
        <v>0</v>
      </c>
      <c r="L8" s="21">
        <f>L10+L11+L12+L13</f>
        <v>0</v>
      </c>
      <c r="M8" s="22">
        <f>M10+M11+M12+M13</f>
        <v>0</v>
      </c>
      <c r="N8" s="20"/>
      <c r="O8" s="21">
        <f>O10+O11+O12+O13</f>
        <v>0</v>
      </c>
      <c r="P8" s="21">
        <f>P10+P11+P12+P13</f>
        <v>0</v>
      </c>
      <c r="Q8" s="21">
        <f>Q10+Q11+Q12+Q13</f>
        <v>0.29258962000000005</v>
      </c>
      <c r="R8" s="22">
        <f>R10+R11+R12+R13</f>
        <v>1.23834038</v>
      </c>
    </row>
    <row r="9" spans="1:18" ht="15">
      <c r="A9" s="51"/>
      <c r="B9" s="63" t="s">
        <v>58</v>
      </c>
      <c r="C9" s="65"/>
      <c r="D9" s="66"/>
      <c r="E9" s="67"/>
      <c r="F9" s="67"/>
      <c r="G9" s="67"/>
      <c r="H9" s="68"/>
      <c r="I9" s="66"/>
      <c r="J9" s="67"/>
      <c r="K9" s="67"/>
      <c r="L9" s="67"/>
      <c r="M9" s="68"/>
      <c r="N9" s="66"/>
      <c r="O9" s="67"/>
      <c r="P9" s="67"/>
      <c r="Q9" s="67"/>
      <c r="R9" s="68"/>
    </row>
    <row r="10" spans="1:18" ht="15">
      <c r="A10" s="51"/>
      <c r="B10" s="63" t="s">
        <v>59</v>
      </c>
      <c r="C10" s="64" t="s">
        <v>16</v>
      </c>
      <c r="D10" s="66"/>
      <c r="E10" s="25"/>
      <c r="F10" s="25"/>
      <c r="G10" s="25"/>
      <c r="H10" s="26"/>
      <c r="I10" s="66"/>
      <c r="J10" s="25"/>
      <c r="K10" s="25"/>
      <c r="L10" s="25"/>
      <c r="M10" s="26"/>
      <c r="N10" s="66"/>
      <c r="O10" s="25"/>
      <c r="P10" s="25"/>
      <c r="Q10" s="25"/>
      <c r="R10" s="26"/>
    </row>
    <row r="11" spans="1:19" ht="15">
      <c r="A11" s="51"/>
      <c r="B11" s="63" t="s">
        <v>7</v>
      </c>
      <c r="C11" s="64" t="s">
        <v>16</v>
      </c>
      <c r="D11" s="66"/>
      <c r="E11" s="69"/>
      <c r="F11" s="70"/>
      <c r="G11" s="70"/>
      <c r="H11" s="71"/>
      <c r="I11" s="66"/>
      <c r="J11" s="69"/>
      <c r="K11" s="70"/>
      <c r="L11" s="70"/>
      <c r="M11" s="71"/>
      <c r="N11" s="66"/>
      <c r="O11" s="69"/>
      <c r="P11" s="70"/>
      <c r="Q11" s="26">
        <v>0.29258962000000005</v>
      </c>
      <c r="R11" s="26">
        <v>0.27238838000000004</v>
      </c>
      <c r="S11" s="443">
        <f>R11+R12+R13</f>
        <v>1.23834038</v>
      </c>
    </row>
    <row r="12" spans="1:19" ht="15">
      <c r="A12" s="51"/>
      <c r="B12" s="63" t="s">
        <v>8</v>
      </c>
      <c r="C12" s="64" t="s">
        <v>16</v>
      </c>
      <c r="D12" s="66"/>
      <c r="E12" s="69"/>
      <c r="F12" s="69"/>
      <c r="G12" s="70"/>
      <c r="H12" s="71"/>
      <c r="I12" s="66"/>
      <c r="J12" s="69"/>
      <c r="K12" s="69"/>
      <c r="L12" s="70"/>
      <c r="M12" s="71"/>
      <c r="N12" s="66"/>
      <c r="O12" s="69"/>
      <c r="P12" s="69"/>
      <c r="Q12" s="70"/>
      <c r="R12" s="26">
        <v>0.00779</v>
      </c>
      <c r="S12" s="443">
        <f>R11+R12+R13</f>
        <v>1.23834038</v>
      </c>
    </row>
    <row r="13" spans="1:20" ht="15">
      <c r="A13" s="51"/>
      <c r="B13" s="63" t="s">
        <v>9</v>
      </c>
      <c r="C13" s="64" t="s">
        <v>16</v>
      </c>
      <c r="D13" s="66"/>
      <c r="E13" s="69"/>
      <c r="F13" s="69"/>
      <c r="G13" s="69"/>
      <c r="H13" s="71"/>
      <c r="I13" s="66"/>
      <c r="J13" s="69"/>
      <c r="K13" s="69"/>
      <c r="L13" s="69"/>
      <c r="M13" s="71"/>
      <c r="N13" s="66"/>
      <c r="O13" s="69"/>
      <c r="P13" s="69"/>
      <c r="Q13" s="69"/>
      <c r="R13" s="26">
        <v>0.958162</v>
      </c>
      <c r="S13" s="418"/>
      <c r="T13" s="418"/>
    </row>
    <row r="14" spans="1:20" ht="15">
      <c r="A14" s="51" t="s">
        <v>60</v>
      </c>
      <c r="B14" s="72" t="s">
        <v>61</v>
      </c>
      <c r="C14" s="64" t="s">
        <v>16</v>
      </c>
      <c r="D14" s="20">
        <f>SUM(E14:H14)</f>
        <v>0</v>
      </c>
      <c r="E14" s="70"/>
      <c r="F14" s="70"/>
      <c r="G14" s="70"/>
      <c r="H14" s="71"/>
      <c r="I14" s="20">
        <f>SUM(J14:M14)</f>
        <v>0</v>
      </c>
      <c r="J14" s="70"/>
      <c r="K14" s="70"/>
      <c r="L14" s="70"/>
      <c r="M14" s="71"/>
      <c r="N14" s="20">
        <f>SUM(O14:R14)</f>
        <v>0</v>
      </c>
      <c r="O14" s="70"/>
      <c r="P14" s="70"/>
      <c r="Q14" s="70"/>
      <c r="R14" s="71"/>
      <c r="S14" s="418"/>
      <c r="T14" s="418"/>
    </row>
    <row r="15" spans="1:18" ht="15">
      <c r="A15" s="51" t="s">
        <v>62</v>
      </c>
      <c r="B15" s="72" t="s">
        <v>63</v>
      </c>
      <c r="C15" s="64" t="s">
        <v>16</v>
      </c>
      <c r="D15" s="20">
        <f>SUM(E15:H15)</f>
        <v>0</v>
      </c>
      <c r="E15" s="70"/>
      <c r="F15" s="70"/>
      <c r="G15" s="70"/>
      <c r="H15" s="71"/>
      <c r="I15" s="20">
        <f>SUM(J15:M15)</f>
        <v>0</v>
      </c>
      <c r="J15" s="70"/>
      <c r="K15" s="70"/>
      <c r="L15" s="70"/>
      <c r="M15" s="71"/>
      <c r="N15" s="20">
        <f>SUM(O15:R15)</f>
        <v>52.9789625</v>
      </c>
      <c r="O15" s="433">
        <f>75.166201-38.331461</f>
        <v>36.834740000000004</v>
      </c>
      <c r="P15" s="433">
        <f>0.032936-0.020857</f>
        <v>0.012079</v>
      </c>
      <c r="Q15" s="433">
        <f>29.04016-14.973467</f>
        <v>14.066693</v>
      </c>
      <c r="R15" s="434">
        <f>4.4369755+0.029995-2.40152</f>
        <v>2.0654505000000003</v>
      </c>
    </row>
    <row r="16" spans="1:18" ht="19.5" customHeight="1">
      <c r="A16" s="51" t="s">
        <v>64</v>
      </c>
      <c r="B16" s="72" t="s">
        <v>63</v>
      </c>
      <c r="C16" s="64" t="s">
        <v>16</v>
      </c>
      <c r="D16" s="20">
        <f>SUM(E16:H16)</f>
        <v>0</v>
      </c>
      <c r="E16" s="70"/>
      <c r="F16" s="70"/>
      <c r="G16" s="70"/>
      <c r="H16" s="71"/>
      <c r="I16" s="20">
        <f>SUM(J16:M16)</f>
        <v>0</v>
      </c>
      <c r="J16" s="70"/>
      <c r="K16" s="70"/>
      <c r="L16" s="70"/>
      <c r="M16" s="71"/>
      <c r="N16" s="20">
        <f>SUM(O16:R16)</f>
        <v>0</v>
      </c>
      <c r="O16" s="440"/>
      <c r="P16" s="440"/>
      <c r="Q16" s="440"/>
      <c r="R16" s="441"/>
    </row>
    <row r="17" spans="1:18" s="8" customFormat="1" ht="15">
      <c r="A17" s="51" t="s">
        <v>37</v>
      </c>
      <c r="B17" s="63" t="s">
        <v>65</v>
      </c>
      <c r="C17" s="64" t="s">
        <v>16</v>
      </c>
      <c r="D17" s="20">
        <f>SUM(E17:H17)</f>
        <v>0</v>
      </c>
      <c r="E17" s="21">
        <f>3!D21</f>
        <v>0</v>
      </c>
      <c r="F17" s="21">
        <f>3!E21</f>
        <v>0</v>
      </c>
      <c r="G17" s="21">
        <f>3!F21</f>
        <v>0</v>
      </c>
      <c r="H17" s="21">
        <f>3!G21</f>
        <v>0</v>
      </c>
      <c r="I17" s="20">
        <f>SUM(J17:M17)</f>
        <v>0</v>
      </c>
      <c r="J17" s="21">
        <f>3!H21</f>
        <v>0</v>
      </c>
      <c r="K17" s="21">
        <f>3!I21</f>
        <v>0</v>
      </c>
      <c r="L17" s="21">
        <f>3!J21</f>
        <v>0</v>
      </c>
      <c r="M17" s="21">
        <f>3!K21</f>
        <v>0</v>
      </c>
      <c r="N17" s="20">
        <f>SUM(O17:R17)</f>
        <v>3.5900001868027522</v>
      </c>
      <c r="O17" s="21">
        <f>3!L21</f>
        <v>0</v>
      </c>
      <c r="P17" s="21">
        <f>3!M21</f>
        <v>0</v>
      </c>
      <c r="Q17" s="21">
        <f>3!N21</f>
        <v>3.195751664932202</v>
      </c>
      <c r="R17" s="21">
        <f>3!O21</f>
        <v>0.39424852187055015</v>
      </c>
    </row>
    <row r="18" spans="1:18" s="8" customFormat="1" ht="15">
      <c r="A18" s="51"/>
      <c r="B18" s="63" t="s">
        <v>66</v>
      </c>
      <c r="C18" s="64" t="s">
        <v>16</v>
      </c>
      <c r="D18" s="20">
        <f aca="true" t="shared" si="1" ref="D18:R18">IF(D7=0,0,D17/D7*100)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  <c r="I18" s="20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2">
        <f t="shared" si="1"/>
        <v>0</v>
      </c>
      <c r="N18" s="429">
        <f t="shared" si="1"/>
        <v>6.776274991800286</v>
      </c>
      <c r="O18" s="430">
        <f t="shared" si="1"/>
        <v>0</v>
      </c>
      <c r="P18" s="430">
        <f t="shared" si="1"/>
        <v>0</v>
      </c>
      <c r="Q18" s="430">
        <f t="shared" si="1"/>
        <v>22.255649878226315</v>
      </c>
      <c r="R18" s="431">
        <f t="shared" si="1"/>
        <v>11.93321660451312</v>
      </c>
    </row>
    <row r="19" spans="1:18" s="8" customFormat="1" ht="15">
      <c r="A19" s="310" t="s">
        <v>40</v>
      </c>
      <c r="B19" s="309" t="s">
        <v>310</v>
      </c>
      <c r="C19" s="64" t="s">
        <v>16</v>
      </c>
      <c r="D19" s="73">
        <f>SUM(E19:H19)</f>
        <v>0</v>
      </c>
      <c r="E19" s="25"/>
      <c r="F19" s="25"/>
      <c r="G19" s="25"/>
      <c r="H19" s="26"/>
      <c r="I19" s="73">
        <f>SUM(J19:M19)</f>
        <v>0</v>
      </c>
      <c r="J19" s="25"/>
      <c r="K19" s="25"/>
      <c r="L19" s="25"/>
      <c r="M19" s="26"/>
      <c r="N19" s="432">
        <f>SUM(O19:R19)</f>
        <v>3.534886721922752</v>
      </c>
      <c r="O19" s="442"/>
      <c r="P19" s="442"/>
      <c r="Q19" s="25">
        <f>Q17-Q20</f>
        <v>3.185218438612202</v>
      </c>
      <c r="R19" s="26">
        <f>R17-R20</f>
        <v>0.34966828331055017</v>
      </c>
    </row>
    <row r="20" spans="1:18" s="8" customFormat="1" ht="15">
      <c r="A20" s="311" t="s">
        <v>121</v>
      </c>
      <c r="B20" s="309" t="s">
        <v>311</v>
      </c>
      <c r="C20" s="64" t="s">
        <v>16</v>
      </c>
      <c r="D20" s="73">
        <f>SUM(E20:H20)</f>
        <v>0</v>
      </c>
      <c r="E20" s="25"/>
      <c r="F20" s="25"/>
      <c r="G20" s="25"/>
      <c r="H20" s="26"/>
      <c r="I20" s="73">
        <f>SUM(J20:M20)</f>
        <v>0</v>
      </c>
      <c r="J20" s="25"/>
      <c r="K20" s="25"/>
      <c r="L20" s="25"/>
      <c r="M20" s="26"/>
      <c r="N20" s="432">
        <f>SUM(O20:R20)</f>
        <v>0.055113464880000004</v>
      </c>
      <c r="O20" s="442"/>
      <c r="P20" s="442"/>
      <c r="Q20" s="25">
        <f>Q23*3.6/100</f>
        <v>0.010533226320000002</v>
      </c>
      <c r="R20" s="26">
        <f>R23*3.6/100</f>
        <v>0.04458023856</v>
      </c>
    </row>
    <row r="21" spans="1:18" s="8" customFormat="1" ht="15.75">
      <c r="A21" s="51" t="s">
        <v>42</v>
      </c>
      <c r="B21" s="74" t="s">
        <v>67</v>
      </c>
      <c r="C21" s="64" t="s">
        <v>16</v>
      </c>
      <c r="D21" s="20">
        <f>SUM(E21:H21)</f>
        <v>0</v>
      </c>
      <c r="E21" s="25"/>
      <c r="F21" s="25"/>
      <c r="G21" s="25"/>
      <c r="H21" s="26"/>
      <c r="I21" s="20">
        <f>SUM(J21:M21)</f>
        <v>0</v>
      </c>
      <c r="J21" s="25"/>
      <c r="K21" s="25"/>
      <c r="L21" s="25"/>
      <c r="M21" s="26"/>
      <c r="N21" s="429">
        <f>SUM(O21:R21)</f>
        <v>47.85803231319725</v>
      </c>
      <c r="O21" s="25">
        <f>O15-Q11-R11</f>
        <v>36.269762</v>
      </c>
      <c r="P21" s="25">
        <f>P15-R12</f>
        <v>0.004288999999999999</v>
      </c>
      <c r="Q21" s="25">
        <f>Q15-Q19-Q20-R13</f>
        <v>9.9127793350678</v>
      </c>
      <c r="R21" s="26">
        <f>R15-R17</f>
        <v>1.6712019781294503</v>
      </c>
    </row>
    <row r="22" spans="1:18" ht="15">
      <c r="A22" s="51" t="s">
        <v>45</v>
      </c>
      <c r="B22" s="63" t="s">
        <v>68</v>
      </c>
      <c r="C22" s="64" t="s">
        <v>16</v>
      </c>
      <c r="D22" s="20">
        <f>SUM(E22:H22)</f>
        <v>0</v>
      </c>
      <c r="E22" s="21">
        <f>E7-E17-E21-F11-G11-H11</f>
        <v>0</v>
      </c>
      <c r="F22" s="21">
        <f>F7-F17-F21-G12-H12</f>
        <v>0</v>
      </c>
      <c r="G22" s="21">
        <f>G7-G17-G21-H13</f>
        <v>0</v>
      </c>
      <c r="H22" s="22">
        <f>H7-H17-H21</f>
        <v>0</v>
      </c>
      <c r="I22" s="20">
        <f>SUM(J22:M22)</f>
        <v>0</v>
      </c>
      <c r="J22" s="21">
        <f>J7-J17-J21-K11-L11-M11</f>
        <v>0</v>
      </c>
      <c r="K22" s="21">
        <f>K7-K17-K21-L12-M12</f>
        <v>0</v>
      </c>
      <c r="L22" s="21">
        <f>L7-L17-L21-M13</f>
        <v>0</v>
      </c>
      <c r="M22" s="22">
        <f>M7-M17-M21</f>
        <v>0</v>
      </c>
      <c r="N22" s="20">
        <f>SUM(O22:R22)</f>
        <v>1.5309300000000023</v>
      </c>
      <c r="O22" s="21">
        <f>O7-O17-O21-P11-Q11-R11</f>
        <v>3.4416913763379853E-15</v>
      </c>
      <c r="P22" s="21">
        <f>P7-P17-P21-Q12-R12</f>
        <v>0</v>
      </c>
      <c r="Q22" s="21">
        <f>Q7-Q17-Q21-R13</f>
        <v>0.2925896199999991</v>
      </c>
      <c r="R22" s="22">
        <f>R7-R17-R21</f>
        <v>1.23834038</v>
      </c>
    </row>
    <row r="23" spans="1:18" ht="15">
      <c r="A23" s="51" t="s">
        <v>69</v>
      </c>
      <c r="B23" s="63" t="s">
        <v>70</v>
      </c>
      <c r="C23" s="64" t="s">
        <v>16</v>
      </c>
      <c r="D23" s="20">
        <f>SUM(E23:H23)</f>
        <v>0</v>
      </c>
      <c r="E23" s="21">
        <f>6!D34</f>
        <v>0</v>
      </c>
      <c r="F23" s="21">
        <f>6!E34</f>
        <v>0</v>
      </c>
      <c r="G23" s="21">
        <f>6!F34</f>
        <v>0</v>
      </c>
      <c r="H23" s="21">
        <f>6!G34</f>
        <v>0</v>
      </c>
      <c r="I23" s="20">
        <f>SUM(J23:M23)</f>
        <v>0</v>
      </c>
      <c r="J23" s="21">
        <f>6!D70</f>
        <v>0</v>
      </c>
      <c r="K23" s="21">
        <f>6!E70</f>
        <v>0</v>
      </c>
      <c r="L23" s="21">
        <f>6!F70</f>
        <v>0</v>
      </c>
      <c r="M23" s="21">
        <f>6!G70</f>
        <v>0</v>
      </c>
      <c r="N23" s="20">
        <f>SUM(O23:R23)</f>
        <v>1.5309295799999998</v>
      </c>
      <c r="O23" s="21">
        <f>6!D117</f>
        <v>0</v>
      </c>
      <c r="P23" s="21">
        <f>6!E117</f>
        <v>0</v>
      </c>
      <c r="Q23" s="21">
        <f>6!F117</f>
        <v>0.29258962000000005</v>
      </c>
      <c r="R23" s="21">
        <f>6!G117</f>
        <v>1.2383399599999998</v>
      </c>
    </row>
    <row r="24" spans="1:18" ht="15">
      <c r="A24" s="51"/>
      <c r="B24" s="63" t="s">
        <v>71</v>
      </c>
      <c r="C24" s="64" t="s">
        <v>16</v>
      </c>
      <c r="D24" s="66"/>
      <c r="E24" s="67"/>
      <c r="F24" s="67"/>
      <c r="G24" s="67"/>
      <c r="H24" s="68"/>
      <c r="I24" s="66"/>
      <c r="J24" s="67"/>
      <c r="K24" s="67"/>
      <c r="L24" s="67"/>
      <c r="M24" s="68"/>
      <c r="N24" s="66"/>
      <c r="O24" s="67"/>
      <c r="P24" s="67"/>
      <c r="Q24" s="67"/>
      <c r="R24" s="68"/>
    </row>
    <row r="25" spans="1:19" ht="30">
      <c r="A25" s="51"/>
      <c r="B25" s="75" t="s">
        <v>72</v>
      </c>
      <c r="C25" s="64" t="s">
        <v>16</v>
      </c>
      <c r="D25" s="20">
        <f aca="true" t="shared" si="2" ref="D25:D30">SUM(E25:H25)</f>
        <v>0</v>
      </c>
      <c r="E25" s="25"/>
      <c r="F25" s="25"/>
      <c r="G25" s="25"/>
      <c r="H25" s="26"/>
      <c r="I25" s="20">
        <f>SUM(J25:M25)</f>
        <v>0</v>
      </c>
      <c r="J25" s="25"/>
      <c r="K25" s="25"/>
      <c r="L25" s="25"/>
      <c r="M25" s="26"/>
      <c r="N25" s="20">
        <f>SUM(O25:R25)</f>
        <v>1.5309295799999998</v>
      </c>
      <c r="O25" s="433"/>
      <c r="P25" s="433"/>
      <c r="Q25" s="25">
        <f>6!F117</f>
        <v>0.29258962000000005</v>
      </c>
      <c r="R25" s="26">
        <f>6!G117</f>
        <v>1.2383399599999998</v>
      </c>
      <c r="S25" s="449"/>
    </row>
    <row r="26" spans="1:18" ht="30">
      <c r="A26" s="51"/>
      <c r="B26" s="63" t="s">
        <v>73</v>
      </c>
      <c r="C26" s="64" t="s">
        <v>16</v>
      </c>
      <c r="D26" s="20">
        <f t="shared" si="2"/>
        <v>0</v>
      </c>
      <c r="E26" s="25"/>
      <c r="F26" s="25"/>
      <c r="G26" s="25"/>
      <c r="H26" s="26"/>
      <c r="I26" s="20">
        <f>SUM(J26:M26)</f>
        <v>0</v>
      </c>
      <c r="J26" s="25"/>
      <c r="K26" s="25"/>
      <c r="L26" s="25"/>
      <c r="M26" s="26"/>
      <c r="N26" s="20">
        <f>SUM(O26:R26)</f>
        <v>0</v>
      </c>
      <c r="O26" s="433"/>
      <c r="P26" s="433"/>
      <c r="Q26" s="433"/>
      <c r="R26" s="434"/>
    </row>
    <row r="27" spans="1:18" ht="30">
      <c r="A27" s="51"/>
      <c r="B27" s="75" t="s">
        <v>74</v>
      </c>
      <c r="C27" s="64" t="s">
        <v>16</v>
      </c>
      <c r="D27" s="20">
        <f t="shared" si="2"/>
        <v>0</v>
      </c>
      <c r="E27" s="25"/>
      <c r="F27" s="25"/>
      <c r="G27" s="25"/>
      <c r="H27" s="26"/>
      <c r="I27" s="20"/>
      <c r="J27" s="25"/>
      <c r="K27" s="25"/>
      <c r="L27" s="25"/>
      <c r="M27" s="26"/>
      <c r="N27" s="20"/>
      <c r="O27" s="25"/>
      <c r="P27" s="25"/>
      <c r="Q27" s="25"/>
      <c r="R27" s="26"/>
    </row>
    <row r="28" spans="1:18" ht="15">
      <c r="A28" s="51" t="s">
        <v>75</v>
      </c>
      <c r="B28" s="63" t="s">
        <v>76</v>
      </c>
      <c r="C28" s="64" t="s">
        <v>16</v>
      </c>
      <c r="D28" s="20">
        <f t="shared" si="2"/>
        <v>0</v>
      </c>
      <c r="E28" s="25"/>
      <c r="F28" s="25"/>
      <c r="G28" s="25"/>
      <c r="H28" s="26"/>
      <c r="I28" s="20">
        <f>SUM(J28:M28)</f>
        <v>0</v>
      </c>
      <c r="J28" s="25"/>
      <c r="K28" s="25"/>
      <c r="L28" s="25"/>
      <c r="M28" s="26"/>
      <c r="N28" s="20">
        <f>SUM(O28:R28)</f>
        <v>0</v>
      </c>
      <c r="O28" s="25"/>
      <c r="P28" s="25"/>
      <c r="Q28" s="25"/>
      <c r="R28" s="26"/>
    </row>
    <row r="29" spans="1:18" s="8" customFormat="1" ht="15.75" customHeight="1">
      <c r="A29" s="51" t="s">
        <v>77</v>
      </c>
      <c r="B29" s="63" t="s">
        <v>78</v>
      </c>
      <c r="C29" s="64" t="s">
        <v>16</v>
      </c>
      <c r="D29" s="20">
        <f t="shared" si="2"/>
        <v>0</v>
      </c>
      <c r="E29" s="25"/>
      <c r="F29" s="25"/>
      <c r="G29" s="25"/>
      <c r="H29" s="26"/>
      <c r="I29" s="20">
        <f>SUM(J29:M29)</f>
        <v>0</v>
      </c>
      <c r="J29" s="25"/>
      <c r="K29" s="25"/>
      <c r="L29" s="25"/>
      <c r="M29" s="26"/>
      <c r="N29" s="20">
        <f>SUM(O29:R29)</f>
        <v>0</v>
      </c>
      <c r="O29" s="25"/>
      <c r="P29" s="25"/>
      <c r="Q29" s="25"/>
      <c r="R29" s="26"/>
    </row>
    <row r="30" spans="1:18" ht="15">
      <c r="A30" s="51" t="s">
        <v>79</v>
      </c>
      <c r="B30" s="63" t="s">
        <v>80</v>
      </c>
      <c r="C30" s="64" t="s">
        <v>16</v>
      </c>
      <c r="D30" s="20">
        <f t="shared" si="2"/>
        <v>0</v>
      </c>
      <c r="E30" s="25"/>
      <c r="F30" s="25"/>
      <c r="G30" s="25"/>
      <c r="H30" s="26"/>
      <c r="I30" s="20">
        <f>SUM(J30:M30)</f>
        <v>0</v>
      </c>
      <c r="J30" s="25"/>
      <c r="K30" s="25"/>
      <c r="L30" s="25"/>
      <c r="M30" s="26"/>
      <c r="N30" s="20">
        <f>SUM(O30:R30)</f>
        <v>0</v>
      </c>
      <c r="O30" s="25"/>
      <c r="P30" s="25"/>
      <c r="Q30" s="25"/>
      <c r="R30" s="26"/>
    </row>
    <row r="31" spans="1:18" s="8" customFormat="1" ht="15">
      <c r="A31" s="52" t="s">
        <v>81</v>
      </c>
      <c r="B31" s="76" t="s">
        <v>82</v>
      </c>
      <c r="C31" s="77" t="s">
        <v>16</v>
      </c>
      <c r="D31" s="78"/>
      <c r="E31" s="79">
        <f>E22-E25-E26-E27-E28-E29-E30</f>
        <v>0</v>
      </c>
      <c r="F31" s="79">
        <f>F22-F25-F26-F27-F28-F29-F30</f>
        <v>0</v>
      </c>
      <c r="G31" s="79">
        <f>G22-G25-G26-G27-G28-G29-G30</f>
        <v>0</v>
      </c>
      <c r="H31" s="80">
        <f>H22-H25-H26-H27-H28-H29-H30</f>
        <v>0</v>
      </c>
      <c r="I31" s="78"/>
      <c r="J31" s="79">
        <f>J22-J25-J26-J27-J28-J29-J30</f>
        <v>0</v>
      </c>
      <c r="K31" s="79">
        <f>K22-K25-K26-K27-K28-K29-K30</f>
        <v>0</v>
      </c>
      <c r="L31" s="79">
        <f>L22-L25-L26-L27-L28-L29-L30</f>
        <v>0</v>
      </c>
      <c r="M31" s="80">
        <f>M22-M25-M26-M27-M28-M29-M30</f>
        <v>0</v>
      </c>
      <c r="N31" s="78"/>
      <c r="O31" s="79">
        <f>O22-O25-O26-O27-O28-O29-O30</f>
        <v>3.4416913763379853E-15</v>
      </c>
      <c r="P31" s="79">
        <f>P22-P25-P26-P27-P28-P29-P30</f>
        <v>0</v>
      </c>
      <c r="Q31" s="79">
        <f>Q22-Q25-Q26-Q27-Q28-Q29-Q30</f>
        <v>-9.43689570931383E-16</v>
      </c>
      <c r="R31" s="80">
        <f>R22-R25-R26-R27-R28-R29-R30</f>
        <v>4.2000000011199745E-07</v>
      </c>
    </row>
    <row r="32" spans="1:18" ht="15.75" thickBot="1">
      <c r="A32" s="81" t="s">
        <v>83</v>
      </c>
      <c r="B32" s="82" t="s">
        <v>84</v>
      </c>
      <c r="C32" s="83"/>
      <c r="D32" s="84"/>
      <c r="E32" s="85">
        <f>E25+E26+E27+E28+E29+E30-6!D34</f>
        <v>0</v>
      </c>
      <c r="F32" s="85">
        <f>F25+F26+F27+F28+F29+F30-6!E34</f>
        <v>0</v>
      </c>
      <c r="G32" s="85">
        <f>G25+G26+G27+G28+G29+G30-6!F34</f>
        <v>0</v>
      </c>
      <c r="H32" s="85">
        <f>H25+H26+H27+H28+H29+H30-6!G34</f>
        <v>0</v>
      </c>
      <c r="I32" s="84"/>
      <c r="J32" s="85">
        <f>J25+J26+J27+J28+J29+J30-6!D70</f>
        <v>0</v>
      </c>
      <c r="K32" s="85">
        <f>K25+K26+K27+K28+K29+K30-6!E70</f>
        <v>0</v>
      </c>
      <c r="L32" s="85">
        <f>L25+L26+L27+L28+L29+L30-6!F70</f>
        <v>0</v>
      </c>
      <c r="M32" s="85">
        <f>M25+M26+M27+M28+M29+M30-6!G70</f>
        <v>0</v>
      </c>
      <c r="N32" s="84"/>
      <c r="O32" s="85">
        <f>O25+O26+O27+O28+O29+O30-6!D117</f>
        <v>0</v>
      </c>
      <c r="P32" s="85">
        <f>P25+P26+P27+P28+P29+P30-6!E117</f>
        <v>0</v>
      </c>
      <c r="Q32" s="85">
        <f>Q25+Q26+Q27+Q28+Q29+Q30-6!F117</f>
        <v>0</v>
      </c>
      <c r="R32" s="85">
        <f>R25+R26+R27+R28+R29+R30-6!G117</f>
        <v>0</v>
      </c>
    </row>
    <row r="33" spans="1:18" s="8" customFormat="1" ht="15">
      <c r="A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7" s="8" customFormat="1" ht="35.25" customHeight="1">
      <c r="A34" s="494" t="s">
        <v>85</v>
      </c>
      <c r="B34" s="494"/>
      <c r="C34" s="494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8" s="8" customFormat="1" ht="15">
      <c r="A35" s="18"/>
      <c r="C35" s="1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1" customFormat="1" ht="15.75">
      <c r="A36" s="14"/>
      <c r="B36" s="14" t="str">
        <f>Лист1!A19</f>
        <v>Генеральный директор</v>
      </c>
      <c r="C36" s="423"/>
      <c r="D36" s="424"/>
      <c r="E36" s="424"/>
      <c r="F36" s="425" t="str">
        <f>3!E25</f>
        <v>Тихонова Т.Е.</v>
      </c>
      <c r="G36" s="424"/>
      <c r="H36" s="424"/>
      <c r="I36" s="424"/>
      <c r="J36" s="424"/>
      <c r="K36" s="425" t="str">
        <f>3!E25</f>
        <v>Тихонова Т.Е.</v>
      </c>
      <c r="L36" s="424"/>
      <c r="M36" s="424"/>
      <c r="N36" s="424"/>
      <c r="O36" s="87"/>
      <c r="P36" s="87"/>
      <c r="Q36" s="88" t="str">
        <f>3!E25</f>
        <v>Тихонова Т.Е.</v>
      </c>
      <c r="R36" s="87"/>
    </row>
    <row r="37" spans="1:18" s="8" customFormat="1" ht="15">
      <c r="A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 password="C81C" sheet="1" objects="1" scenarios="1" formatCells="0" formatColumns="0" formatRows="0"/>
  <mergeCells count="8">
    <mergeCell ref="N4:R4"/>
    <mergeCell ref="A34:C34"/>
    <mergeCell ref="A2:C2"/>
    <mergeCell ref="A4:A5"/>
    <mergeCell ref="B4:B5"/>
    <mergeCell ref="C4:C6"/>
    <mergeCell ref="D4:H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2" manualBreakCount="2">
    <brk id="8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W36"/>
  <sheetViews>
    <sheetView zoomScale="88" zoomScaleNormal="88" zoomScalePageLayoutView="0" workbookViewId="0" topLeftCell="A1">
      <selection activeCell="M37" sqref="M37"/>
    </sheetView>
  </sheetViews>
  <sheetFormatPr defaultColWidth="9.140625" defaultRowHeight="15"/>
  <cols>
    <col min="1" max="1" width="6.140625" style="3" customWidth="1"/>
    <col min="2" max="2" width="53.28125" style="3" customWidth="1"/>
    <col min="3" max="3" width="9.140625" style="1" customWidth="1"/>
    <col min="4" max="13" width="3.00390625" style="3" customWidth="1"/>
    <col min="14" max="14" width="10.8515625" style="3" customWidth="1"/>
    <col min="15" max="15" width="15.140625" style="3" customWidth="1"/>
    <col min="16" max="16" width="17.57421875" style="3" customWidth="1"/>
    <col min="17" max="17" width="15.57421875" style="3" customWidth="1"/>
    <col min="18" max="18" width="15.421875" style="3" customWidth="1"/>
    <col min="19" max="16384" width="9.140625" style="3" customWidth="1"/>
  </cols>
  <sheetData>
    <row r="1" spans="2:17" s="89" customFormat="1" ht="18.75">
      <c r="B1" s="90" t="str">
        <f>3!B1</f>
        <v>ЗАО "Водоканал" г.Новокузнецк</v>
      </c>
      <c r="C1" s="91"/>
      <c r="G1" s="92" t="s">
        <v>86</v>
      </c>
      <c r="L1" s="92" t="s">
        <v>86</v>
      </c>
      <c r="Q1" s="92" t="s">
        <v>86</v>
      </c>
    </row>
    <row r="2" spans="1:3" s="89" customFormat="1" ht="15.75">
      <c r="A2" s="42" t="s">
        <v>87</v>
      </c>
      <c r="B2" s="93"/>
      <c r="C2" s="94"/>
    </row>
    <row r="3" ht="13.5" thickBot="1"/>
    <row r="4" spans="1:18" s="40" customFormat="1" ht="15.75">
      <c r="A4" s="506" t="s">
        <v>50</v>
      </c>
      <c r="B4" s="508" t="s">
        <v>3</v>
      </c>
      <c r="C4" s="510" t="s">
        <v>51</v>
      </c>
      <c r="D4" s="513" t="s">
        <v>88</v>
      </c>
      <c r="E4" s="514"/>
      <c r="F4" s="514"/>
      <c r="G4" s="514"/>
      <c r="H4" s="515"/>
      <c r="I4" s="513" t="s">
        <v>89</v>
      </c>
      <c r="J4" s="516"/>
      <c r="K4" s="516"/>
      <c r="L4" s="516"/>
      <c r="M4" s="517"/>
      <c r="N4" s="491" t="s">
        <v>520</v>
      </c>
      <c r="O4" s="492"/>
      <c r="P4" s="492"/>
      <c r="Q4" s="492"/>
      <c r="R4" s="493"/>
    </row>
    <row r="5" spans="1:18" s="37" customFormat="1" ht="12.75">
      <c r="A5" s="507"/>
      <c r="B5" s="509"/>
      <c r="C5" s="511"/>
      <c r="D5" s="96" t="s">
        <v>54</v>
      </c>
      <c r="E5" s="95" t="s">
        <v>7</v>
      </c>
      <c r="F5" s="95" t="s">
        <v>8</v>
      </c>
      <c r="G5" s="95" t="s">
        <v>9</v>
      </c>
      <c r="H5" s="97" t="s">
        <v>10</v>
      </c>
      <c r="I5" s="96" t="s">
        <v>54</v>
      </c>
      <c r="J5" s="95" t="s">
        <v>7</v>
      </c>
      <c r="K5" s="95" t="s">
        <v>8</v>
      </c>
      <c r="L5" s="95" t="s">
        <v>9</v>
      </c>
      <c r="M5" s="97" t="s">
        <v>10</v>
      </c>
      <c r="N5" s="413" t="s">
        <v>54</v>
      </c>
      <c r="O5" s="414" t="s">
        <v>7</v>
      </c>
      <c r="P5" s="414" t="s">
        <v>8</v>
      </c>
      <c r="Q5" s="414" t="s">
        <v>9</v>
      </c>
      <c r="R5" s="415" t="s">
        <v>10</v>
      </c>
    </row>
    <row r="6" spans="1:18" s="37" customFormat="1" ht="13.5" thickBot="1">
      <c r="A6" s="323">
        <v>1</v>
      </c>
      <c r="B6" s="335">
        <v>2</v>
      </c>
      <c r="C6" s="512"/>
      <c r="D6" s="98">
        <f>1</f>
        <v>1</v>
      </c>
      <c r="E6" s="99">
        <f>D6+1</f>
        <v>2</v>
      </c>
      <c r="F6" s="99">
        <f>E6+1</f>
        <v>3</v>
      </c>
      <c r="G6" s="99">
        <f>F6+1</f>
        <v>4</v>
      </c>
      <c r="H6" s="100">
        <f>G6+1</f>
        <v>5</v>
      </c>
      <c r="I6" s="98">
        <f>1</f>
        <v>1</v>
      </c>
      <c r="J6" s="99">
        <f>I6+1</f>
        <v>2</v>
      </c>
      <c r="K6" s="99">
        <f>J6+1</f>
        <v>3</v>
      </c>
      <c r="L6" s="99">
        <f>K6+1</f>
        <v>4</v>
      </c>
      <c r="M6" s="100">
        <f>L6+1</f>
        <v>5</v>
      </c>
      <c r="N6" s="98">
        <f>1</f>
        <v>1</v>
      </c>
      <c r="O6" s="99">
        <f>N6+1</f>
        <v>2</v>
      </c>
      <c r="P6" s="99">
        <f>O6+1</f>
        <v>3</v>
      </c>
      <c r="Q6" s="99">
        <f>P6+1</f>
        <v>4</v>
      </c>
      <c r="R6" s="100">
        <f>Q6+1</f>
        <v>5</v>
      </c>
    </row>
    <row r="7" spans="1:18" s="36" customFormat="1" ht="12.75">
      <c r="A7" s="324" t="s">
        <v>13</v>
      </c>
      <c r="B7" s="336" t="s">
        <v>90</v>
      </c>
      <c r="C7" s="331" t="s">
        <v>91</v>
      </c>
      <c r="D7" s="101">
        <f aca="true" t="shared" si="0" ref="D7:R7">D8+D14+D15+D16</f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3">
        <f t="shared" si="0"/>
        <v>0</v>
      </c>
      <c r="I7" s="101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3">
        <f t="shared" si="0"/>
        <v>0</v>
      </c>
      <c r="N7" s="101">
        <f t="shared" si="0"/>
        <v>13.973423977201211</v>
      </c>
      <c r="O7" s="102">
        <f t="shared" si="0"/>
        <v>9.148290714285714</v>
      </c>
      <c r="P7" s="102">
        <f t="shared" si="0"/>
        <v>0.005843848363891693</v>
      </c>
      <c r="Q7" s="102">
        <f t="shared" si="0"/>
        <v>4.305226612175767</v>
      </c>
      <c r="R7" s="103">
        <f t="shared" si="0"/>
        <v>1.2296898023758382</v>
      </c>
    </row>
    <row r="8" spans="1:20" s="36" customFormat="1" ht="12.75">
      <c r="A8" s="325" t="s">
        <v>56</v>
      </c>
      <c r="B8" s="337" t="s">
        <v>57</v>
      </c>
      <c r="C8" s="331" t="s">
        <v>91</v>
      </c>
      <c r="D8" s="104"/>
      <c r="E8" s="105">
        <f>E10+E11+E12+E13</f>
        <v>0</v>
      </c>
      <c r="F8" s="105">
        <f>F10+F11+F12+F13</f>
        <v>0</v>
      </c>
      <c r="G8" s="105">
        <f>G10+G11+G12+G13</f>
        <v>0</v>
      </c>
      <c r="H8" s="106">
        <f>H10+H11+H12+H13</f>
        <v>0</v>
      </c>
      <c r="I8" s="104"/>
      <c r="J8" s="105">
        <f>J10+J11+J12+J13</f>
        <v>0</v>
      </c>
      <c r="K8" s="105">
        <f>K10+K11+K12+K13</f>
        <v>0</v>
      </c>
      <c r="L8" s="105">
        <f>L10+L11+L12+L13</f>
        <v>0</v>
      </c>
      <c r="M8" s="106">
        <f>M10+M11+M12+M13</f>
        <v>0</v>
      </c>
      <c r="N8" s="104"/>
      <c r="O8" s="105">
        <f>O10+O11+O12+O13</f>
        <v>0</v>
      </c>
      <c r="P8" s="105">
        <f>P10+P11+P12+P13</f>
        <v>0</v>
      </c>
      <c r="Q8" s="105">
        <f>Q10+Q11+Q12+Q13</f>
        <v>0.15968</v>
      </c>
      <c r="R8" s="106">
        <f>R10+R11+R12+R13</f>
        <v>0.555947</v>
      </c>
      <c r="S8" s="445"/>
      <c r="T8" s="445"/>
    </row>
    <row r="9" spans="1:20" ht="12.75">
      <c r="A9" s="326"/>
      <c r="B9" s="338" t="s">
        <v>58</v>
      </c>
      <c r="C9" s="332"/>
      <c r="D9" s="107"/>
      <c r="E9" s="108"/>
      <c r="F9" s="108"/>
      <c r="G9" s="108"/>
      <c r="H9" s="109"/>
      <c r="I9" s="107"/>
      <c r="J9" s="108"/>
      <c r="K9" s="108"/>
      <c r="L9" s="108"/>
      <c r="M9" s="109"/>
      <c r="N9" s="107"/>
      <c r="O9" s="108"/>
      <c r="P9" s="108"/>
      <c r="Q9" s="108"/>
      <c r="R9" s="109"/>
      <c r="S9" s="436"/>
      <c r="T9" s="436"/>
    </row>
    <row r="10" spans="1:22" ht="12.75">
      <c r="A10" s="326"/>
      <c r="B10" s="338" t="s">
        <v>59</v>
      </c>
      <c r="C10" s="332" t="s">
        <v>91</v>
      </c>
      <c r="D10" s="107"/>
      <c r="E10" s="110"/>
      <c r="F10" s="110"/>
      <c r="G10" s="110"/>
      <c r="H10" s="111"/>
      <c r="I10" s="107"/>
      <c r="J10" s="110"/>
      <c r="K10" s="110"/>
      <c r="L10" s="110"/>
      <c r="M10" s="111"/>
      <c r="N10" s="107"/>
      <c r="O10" s="110"/>
      <c r="P10" s="110"/>
      <c r="Q10" s="110"/>
      <c r="R10" s="111"/>
      <c r="S10" s="436">
        <v>0.671703</v>
      </c>
      <c r="T10" s="436"/>
      <c r="U10" s="436"/>
      <c r="V10" s="436"/>
    </row>
    <row r="11" spans="1:23" ht="12.75">
      <c r="A11" s="326"/>
      <c r="B11" s="338" t="s">
        <v>7</v>
      </c>
      <c r="C11" s="332" t="s">
        <v>91</v>
      </c>
      <c r="D11" s="112"/>
      <c r="E11" s="113"/>
      <c r="F11" s="110"/>
      <c r="G11" s="110"/>
      <c r="H11" s="111"/>
      <c r="I11" s="107"/>
      <c r="J11" s="113"/>
      <c r="K11" s="110"/>
      <c r="L11" s="110"/>
      <c r="M11" s="111"/>
      <c r="N11" s="107"/>
      <c r="O11" s="113"/>
      <c r="P11" s="110"/>
      <c r="Q11" s="110">
        <v>0.15968</v>
      </c>
      <c r="R11" s="111">
        <v>0.032034</v>
      </c>
      <c r="S11" s="437">
        <f>R11+R12+R13</f>
        <v>0.555947</v>
      </c>
      <c r="T11" s="437">
        <f>S10-S11</f>
        <v>0.11575600000000008</v>
      </c>
      <c r="U11" s="436"/>
      <c r="V11" s="436"/>
      <c r="W11" s="436"/>
    </row>
    <row r="12" spans="1:23" ht="12.75">
      <c r="A12" s="326"/>
      <c r="B12" s="338" t="s">
        <v>8</v>
      </c>
      <c r="C12" s="332" t="s">
        <v>91</v>
      </c>
      <c r="D12" s="112"/>
      <c r="E12" s="113"/>
      <c r="F12" s="113"/>
      <c r="G12" s="110"/>
      <c r="H12" s="111"/>
      <c r="I12" s="107"/>
      <c r="J12" s="113"/>
      <c r="K12" s="113"/>
      <c r="L12" s="110"/>
      <c r="M12" s="111"/>
      <c r="N12" s="107"/>
      <c r="O12" s="113"/>
      <c r="P12" s="113"/>
      <c r="Q12" s="110"/>
      <c r="R12" s="111">
        <v>0.001747</v>
      </c>
      <c r="S12" s="437">
        <f>R11+R12+R13</f>
        <v>0.555947</v>
      </c>
      <c r="T12" s="436"/>
      <c r="U12" s="436"/>
      <c r="V12" s="436"/>
      <c r="W12" s="436"/>
    </row>
    <row r="13" spans="1:23" ht="12.75">
      <c r="A13" s="326"/>
      <c r="B13" s="338" t="s">
        <v>9</v>
      </c>
      <c r="C13" s="332" t="s">
        <v>91</v>
      </c>
      <c r="D13" s="112"/>
      <c r="E13" s="113"/>
      <c r="F13" s="113"/>
      <c r="G13" s="113"/>
      <c r="H13" s="111"/>
      <c r="I13" s="107"/>
      <c r="J13" s="113"/>
      <c r="K13" s="113"/>
      <c r="L13" s="113"/>
      <c r="M13" s="111"/>
      <c r="N13" s="107"/>
      <c r="O13" s="113"/>
      <c r="P13" s="113"/>
      <c r="Q13" s="113"/>
      <c r="R13" s="111">
        <v>0.522166</v>
      </c>
      <c r="S13" s="448"/>
      <c r="T13" s="437">
        <f>R13+R12+R11</f>
        <v>0.5559470000000001</v>
      </c>
      <c r="U13" s="436"/>
      <c r="V13" s="437"/>
      <c r="W13" s="436"/>
    </row>
    <row r="14" spans="1:23" ht="12.75">
      <c r="A14" s="326" t="s">
        <v>60</v>
      </c>
      <c r="B14" s="339" t="s">
        <v>92</v>
      </c>
      <c r="C14" s="332" t="s">
        <v>91</v>
      </c>
      <c r="D14" s="104">
        <f>SUM(E14:H14)</f>
        <v>0</v>
      </c>
      <c r="E14" s="110"/>
      <c r="F14" s="110"/>
      <c r="G14" s="110"/>
      <c r="H14" s="111"/>
      <c r="I14" s="104">
        <f>SUM(J14:M14)</f>
        <v>0</v>
      </c>
      <c r="J14" s="110"/>
      <c r="K14" s="110"/>
      <c r="L14" s="110"/>
      <c r="M14" s="111"/>
      <c r="N14" s="104">
        <f>SUM(O14:R14)</f>
        <v>0</v>
      </c>
      <c r="O14" s="110"/>
      <c r="P14" s="110"/>
      <c r="Q14" s="110"/>
      <c r="R14" s="111"/>
      <c r="S14" s="436"/>
      <c r="T14" s="437">
        <f>R25-S13</f>
        <v>0.5559473473216069</v>
      </c>
      <c r="U14" s="436"/>
      <c r="V14" s="437"/>
      <c r="W14" s="436"/>
    </row>
    <row r="15" spans="1:23" ht="12.75">
      <c r="A15" s="326" t="s">
        <v>62</v>
      </c>
      <c r="B15" s="339" t="s">
        <v>93</v>
      </c>
      <c r="C15" s="332" t="s">
        <v>91</v>
      </c>
      <c r="D15" s="104">
        <f>SUM(E15:H15)</f>
        <v>0</v>
      </c>
      <c r="E15" s="110"/>
      <c r="F15" s="110"/>
      <c r="G15" s="110"/>
      <c r="H15" s="111"/>
      <c r="I15" s="104">
        <f>SUM(J15:M15)</f>
        <v>0</v>
      </c>
      <c r="J15" s="110"/>
      <c r="K15" s="110"/>
      <c r="L15" s="110"/>
      <c r="M15" s="111"/>
      <c r="N15" s="104">
        <f>SUM(O15:R15)</f>
        <v>13.973423977201211</v>
      </c>
      <c r="O15" s="110">
        <v>9.148290714285714</v>
      </c>
      <c r="P15" s="110">
        <v>0.005843848363891693</v>
      </c>
      <c r="Q15" s="110">
        <v>4.145546612175767</v>
      </c>
      <c r="R15" s="111">
        <v>0.6737428023758383</v>
      </c>
      <c r="S15" s="436"/>
      <c r="T15" s="436"/>
      <c r="U15" s="436"/>
      <c r="V15" s="436"/>
      <c r="W15" s="437"/>
    </row>
    <row r="16" spans="1:23" ht="12.75">
      <c r="A16" s="326" t="s">
        <v>64</v>
      </c>
      <c r="B16" s="339" t="s">
        <v>93</v>
      </c>
      <c r="C16" s="332" t="s">
        <v>91</v>
      </c>
      <c r="D16" s="104">
        <f>SUM(E16:H16)</f>
        <v>0</v>
      </c>
      <c r="E16" s="110"/>
      <c r="F16" s="110"/>
      <c r="G16" s="110"/>
      <c r="H16" s="111"/>
      <c r="I16" s="104">
        <f>SUM(J16:M16)</f>
        <v>0</v>
      </c>
      <c r="J16" s="110"/>
      <c r="K16" s="110"/>
      <c r="L16" s="110"/>
      <c r="M16" s="111"/>
      <c r="N16" s="104">
        <f>SUM(O16:R16)</f>
        <v>0</v>
      </c>
      <c r="O16" s="110"/>
      <c r="P16" s="110"/>
      <c r="Q16" s="110"/>
      <c r="R16" s="111"/>
      <c r="S16" s="436"/>
      <c r="T16" s="436"/>
      <c r="U16" s="437"/>
      <c r="V16" s="436"/>
      <c r="W16" s="436"/>
    </row>
    <row r="17" spans="1:23" ht="12.75">
      <c r="A17" s="326" t="s">
        <v>37</v>
      </c>
      <c r="B17" s="338" t="s">
        <v>94</v>
      </c>
      <c r="C17" s="332" t="s">
        <v>91</v>
      </c>
      <c r="D17" s="104">
        <f>SUM(E17:H17)</f>
        <v>0</v>
      </c>
      <c r="E17" s="110"/>
      <c r="F17" s="110"/>
      <c r="G17" s="110"/>
      <c r="H17" s="111"/>
      <c r="I17" s="104">
        <f>SUM(J17:M17)</f>
        <v>0</v>
      </c>
      <c r="J17" s="110"/>
      <c r="K17" s="110"/>
      <c r="L17" s="110"/>
      <c r="M17" s="111"/>
      <c r="N17" s="104">
        <f>SUM(O17:R17)</f>
        <v>0.5534190331151578</v>
      </c>
      <c r="O17" s="110"/>
      <c r="P17" s="110"/>
      <c r="Q17" s="110">
        <v>0.490085</v>
      </c>
      <c r="R17" s="111">
        <v>0.06333403311515778</v>
      </c>
      <c r="S17" s="436"/>
      <c r="T17" s="437">
        <f>R17+0.002115</f>
        <v>0.06544903311515779</v>
      </c>
      <c r="U17" s="436"/>
      <c r="V17" s="437">
        <f>T17+Q17</f>
        <v>0.5555340331151578</v>
      </c>
      <c r="W17" s="436"/>
    </row>
    <row r="18" spans="1:23" ht="12.75">
      <c r="A18" s="326"/>
      <c r="B18" s="338" t="s">
        <v>95</v>
      </c>
      <c r="C18" s="332" t="s">
        <v>377</v>
      </c>
      <c r="D18" s="104"/>
      <c r="E18" s="105">
        <f>IF(E7=0,0,E17/E7*100)</f>
        <v>0</v>
      </c>
      <c r="F18" s="105">
        <f>IF(F7=0,0,F17/F7*100)</f>
        <v>0</v>
      </c>
      <c r="G18" s="105">
        <f>IF(G7=0,0,G17/G7*100)</f>
        <v>0</v>
      </c>
      <c r="H18" s="106">
        <f>IF(H7=0,0,H17/H7*100)</f>
        <v>0</v>
      </c>
      <c r="I18" s="104"/>
      <c r="J18" s="105">
        <f>IF(J7=0,0,J17/J7*100)</f>
        <v>0</v>
      </c>
      <c r="K18" s="105">
        <f>IF(K7=0,0,K17/K7*100)</f>
        <v>0</v>
      </c>
      <c r="L18" s="105">
        <f>IF(L7=0,0,L17/L7*100)</f>
        <v>0</v>
      </c>
      <c r="M18" s="106">
        <f>IF(M7=0,0,M17/M7*100)</f>
        <v>0</v>
      </c>
      <c r="N18" s="104"/>
      <c r="O18" s="105">
        <f>IF(O7=0,0,O17/O7*100)</f>
        <v>0</v>
      </c>
      <c r="P18" s="105">
        <f>IF(P7=0,0,P17/P7*100)</f>
        <v>0</v>
      </c>
      <c r="Q18" s="105">
        <f>IF(Q7=0,0,Q17/Q7*100)</f>
        <v>11.383489050587322</v>
      </c>
      <c r="R18" s="106">
        <f>IF(R7=0,0,R17/R7*100)</f>
        <v>5.150407280990087</v>
      </c>
      <c r="S18" s="436"/>
      <c r="T18" s="436"/>
      <c r="U18" s="437"/>
      <c r="V18" s="436"/>
      <c r="W18" s="436"/>
    </row>
    <row r="19" spans="1:23" s="8" customFormat="1" ht="15">
      <c r="A19" s="327" t="s">
        <v>40</v>
      </c>
      <c r="B19" s="340" t="s">
        <v>310</v>
      </c>
      <c r="C19" s="332" t="s">
        <v>91</v>
      </c>
      <c r="D19" s="114">
        <f>SUM(E19:H19)</f>
        <v>0</v>
      </c>
      <c r="E19" s="115"/>
      <c r="F19" s="115"/>
      <c r="G19" s="115"/>
      <c r="H19" s="116"/>
      <c r="I19" s="114">
        <f>SUM(J19:M19)</f>
        <v>0</v>
      </c>
      <c r="J19" s="115"/>
      <c r="K19" s="115"/>
      <c r="L19" s="115"/>
      <c r="M19" s="116"/>
      <c r="N19" s="114">
        <f>SUM(O19:R19)</f>
        <v>0.509972</v>
      </c>
      <c r="O19" s="115"/>
      <c r="P19" s="115"/>
      <c r="Q19" s="115">
        <v>0.465509</v>
      </c>
      <c r="R19" s="116">
        <v>0.044463</v>
      </c>
      <c r="S19" s="438"/>
      <c r="T19" s="438"/>
      <c r="U19" s="438"/>
      <c r="V19" s="438"/>
      <c r="W19" s="438"/>
    </row>
    <row r="20" spans="1:23" s="8" customFormat="1" ht="15">
      <c r="A20" s="328" t="s">
        <v>121</v>
      </c>
      <c r="B20" s="340" t="s">
        <v>311</v>
      </c>
      <c r="C20" s="332" t="s">
        <v>91</v>
      </c>
      <c r="D20" s="114">
        <f>SUM(E20:H20)</f>
        <v>0</v>
      </c>
      <c r="E20" s="115"/>
      <c r="F20" s="115"/>
      <c r="G20" s="115"/>
      <c r="H20" s="116"/>
      <c r="I20" s="114">
        <f>SUM(J20:M20)</f>
        <v>0</v>
      </c>
      <c r="J20" s="115"/>
      <c r="K20" s="115"/>
      <c r="L20" s="115"/>
      <c r="M20" s="116"/>
      <c r="N20" s="114">
        <f>SUM(O20:R20)</f>
        <v>0.017292000000000002</v>
      </c>
      <c r="O20" s="115"/>
      <c r="P20" s="115"/>
      <c r="Q20" s="115">
        <v>0.003332</v>
      </c>
      <c r="R20" s="116">
        <v>0.01396</v>
      </c>
      <c r="S20" s="438"/>
      <c r="T20" s="438"/>
      <c r="U20" s="438"/>
      <c r="V20" s="438"/>
      <c r="W20" s="438"/>
    </row>
    <row r="21" spans="1:23" ht="15" customHeight="1">
      <c r="A21" s="326" t="s">
        <v>42</v>
      </c>
      <c r="B21" s="341" t="s">
        <v>96</v>
      </c>
      <c r="C21" s="332" t="s">
        <v>91</v>
      </c>
      <c r="D21" s="104">
        <f>SUM(E21:H21)</f>
        <v>0</v>
      </c>
      <c r="E21" s="110"/>
      <c r="F21" s="110"/>
      <c r="G21" s="110"/>
      <c r="H21" s="111"/>
      <c r="I21" s="104">
        <f>SUM(J21:M21)</f>
        <v>0</v>
      </c>
      <c r="J21" s="110"/>
      <c r="K21" s="110"/>
      <c r="L21" s="110"/>
      <c r="M21" s="111"/>
      <c r="N21" s="104">
        <f>SUM(O21:R21)</f>
        <v>12.704377944086055</v>
      </c>
      <c r="O21" s="110">
        <v>8.956576714285715</v>
      </c>
      <c r="P21" s="110">
        <v>0.004096848363891693</v>
      </c>
      <c r="Q21" s="110">
        <v>3.1332956121757674</v>
      </c>
      <c r="R21" s="111">
        <v>0.6104087692606806</v>
      </c>
      <c r="S21" s="436"/>
      <c r="T21" s="436"/>
      <c r="U21" s="436"/>
      <c r="V21" s="436"/>
      <c r="W21" s="436"/>
    </row>
    <row r="22" spans="1:23" ht="12.75">
      <c r="A22" s="326" t="s">
        <v>45</v>
      </c>
      <c r="B22" s="338" t="s">
        <v>97</v>
      </c>
      <c r="C22" s="332" t="s">
        <v>91</v>
      </c>
      <c r="D22" s="104">
        <f>SUM(E22:H22)</f>
        <v>0</v>
      </c>
      <c r="E22" s="105">
        <f>E7-E17-E21-F11-G11-H11</f>
        <v>0</v>
      </c>
      <c r="F22" s="105">
        <f>F7-F17-F21-G12-H12</f>
        <v>0</v>
      </c>
      <c r="G22" s="105">
        <f>G7-G17-G21-H13</f>
        <v>0</v>
      </c>
      <c r="H22" s="106">
        <f>H7-H17-H21</f>
        <v>0</v>
      </c>
      <c r="I22" s="104">
        <f>SUM(J22:M22)</f>
        <v>0</v>
      </c>
      <c r="J22" s="105">
        <f>J7-J17-J21-K11-L11-M11</f>
        <v>0</v>
      </c>
      <c r="K22" s="105">
        <f>K7-K17-K21-L12-M12</f>
        <v>0</v>
      </c>
      <c r="L22" s="105">
        <f>L7-L17-L21-M13</f>
        <v>0</v>
      </c>
      <c r="M22" s="106">
        <f>M7-M17-M21</f>
        <v>0</v>
      </c>
      <c r="N22" s="104">
        <f>SUM(O22:R22)</f>
        <v>0.7156269999999989</v>
      </c>
      <c r="O22" s="105">
        <f>O7-O17-O21-P11-Q11-R11</f>
        <v>-7.147060721024445E-16</v>
      </c>
      <c r="P22" s="105">
        <f>P7-P17-P21-Q12-R12</f>
        <v>0</v>
      </c>
      <c r="Q22" s="105">
        <f>Q7-Q17-Q21-R13</f>
        <v>0.1596799999999997</v>
      </c>
      <c r="R22" s="106">
        <f>R7-R17-R21</f>
        <v>0.555947</v>
      </c>
      <c r="S22" s="436"/>
      <c r="T22" s="436"/>
      <c r="U22" s="436"/>
      <c r="V22" s="436"/>
      <c r="W22" s="436"/>
    </row>
    <row r="23" spans="1:22" ht="12.75">
      <c r="A23" s="326" t="s">
        <v>69</v>
      </c>
      <c r="B23" s="338" t="s">
        <v>98</v>
      </c>
      <c r="C23" s="332" t="s">
        <v>91</v>
      </c>
      <c r="D23" s="104">
        <f>SUM(E23:H23)</f>
        <v>0</v>
      </c>
      <c r="E23" s="105">
        <f>6!I34</f>
        <v>0</v>
      </c>
      <c r="F23" s="105">
        <f>6!J34</f>
        <v>0</v>
      </c>
      <c r="G23" s="105">
        <f>6!K34</f>
        <v>0</v>
      </c>
      <c r="H23" s="105">
        <f>6!L34</f>
        <v>0</v>
      </c>
      <c r="I23" s="104">
        <f>SUM(J23:M23)</f>
        <v>0</v>
      </c>
      <c r="J23" s="105">
        <f>6!I70</f>
        <v>0</v>
      </c>
      <c r="K23" s="105">
        <f>6!J70</f>
        <v>0</v>
      </c>
      <c r="L23" s="105">
        <f>6!K70</f>
        <v>0</v>
      </c>
      <c r="M23" s="105">
        <f>6!L70</f>
        <v>0</v>
      </c>
      <c r="N23" s="104">
        <f>SUM(O23:R23)</f>
        <v>0.7156278227839721</v>
      </c>
      <c r="O23" s="105">
        <f>6!I117</f>
        <v>0</v>
      </c>
      <c r="P23" s="105">
        <f>6!J117</f>
        <v>0</v>
      </c>
      <c r="Q23" s="105">
        <f>6!K117</f>
        <v>0.15968047546236525</v>
      </c>
      <c r="R23" s="105">
        <f>6!L117</f>
        <v>0.5559473473216069</v>
      </c>
      <c r="S23" s="436"/>
      <c r="T23" s="436"/>
      <c r="U23" s="436"/>
      <c r="V23" s="436"/>
    </row>
    <row r="24" spans="1:22" ht="12.75">
      <c r="A24" s="326"/>
      <c r="B24" s="338" t="s">
        <v>71</v>
      </c>
      <c r="C24" s="332" t="s">
        <v>91</v>
      </c>
      <c r="D24" s="107"/>
      <c r="E24" s="108"/>
      <c r="F24" s="108"/>
      <c r="G24" s="108"/>
      <c r="H24" s="109"/>
      <c r="I24" s="107"/>
      <c r="J24" s="108"/>
      <c r="K24" s="108"/>
      <c r="L24" s="108"/>
      <c r="M24" s="109"/>
      <c r="N24" s="107"/>
      <c r="O24" s="108"/>
      <c r="P24" s="108"/>
      <c r="Q24" s="108"/>
      <c r="R24" s="109"/>
      <c r="S24" s="436"/>
      <c r="T24" s="436"/>
      <c r="U24" s="436"/>
      <c r="V24" s="436"/>
    </row>
    <row r="25" spans="1:22" ht="15.75" customHeight="1">
      <c r="A25" s="326"/>
      <c r="B25" s="338" t="s">
        <v>72</v>
      </c>
      <c r="C25" s="332" t="s">
        <v>91</v>
      </c>
      <c r="D25" s="104">
        <f>SUM(E25:H25)</f>
        <v>0</v>
      </c>
      <c r="E25" s="110"/>
      <c r="F25" s="110"/>
      <c r="G25" s="110"/>
      <c r="H25" s="111"/>
      <c r="I25" s="104">
        <f>SUM(J25:M25)</f>
        <v>0</v>
      </c>
      <c r="J25" s="110"/>
      <c r="K25" s="110"/>
      <c r="L25" s="110"/>
      <c r="M25" s="111"/>
      <c r="N25" s="104">
        <f>SUM(O25:R25)</f>
        <v>0.7156278227839721</v>
      </c>
      <c r="O25" s="110"/>
      <c r="P25" s="110"/>
      <c r="Q25" s="110">
        <f>6!K117</f>
        <v>0.15968047546236525</v>
      </c>
      <c r="R25" s="111">
        <f>6!L117</f>
        <v>0.5559473473216069</v>
      </c>
      <c r="S25" s="419"/>
      <c r="T25" s="436"/>
      <c r="U25" s="436"/>
      <c r="V25" s="436"/>
    </row>
    <row r="26" spans="1:22" ht="12.75">
      <c r="A26" s="326"/>
      <c r="B26" s="338" t="s">
        <v>73</v>
      </c>
      <c r="C26" s="332" t="s">
        <v>91</v>
      </c>
      <c r="D26" s="104">
        <f>SUM(E26:H26)</f>
        <v>0</v>
      </c>
      <c r="E26" s="110"/>
      <c r="F26" s="110"/>
      <c r="G26" s="110"/>
      <c r="H26" s="111"/>
      <c r="I26" s="104">
        <f>SUM(J26:M26)</f>
        <v>0</v>
      </c>
      <c r="J26" s="110"/>
      <c r="K26" s="110"/>
      <c r="L26" s="110"/>
      <c r="M26" s="111"/>
      <c r="N26" s="104">
        <f>SUM(O26:R26)</f>
        <v>0</v>
      </c>
      <c r="O26" s="110"/>
      <c r="P26" s="110"/>
      <c r="Q26" s="110"/>
      <c r="R26" s="111"/>
      <c r="S26" s="437">
        <f>R25-R13-R12-R11</f>
        <v>3.473216068708429E-07</v>
      </c>
      <c r="T26" s="436"/>
      <c r="U26" s="436"/>
      <c r="V26" s="436"/>
    </row>
    <row r="27" spans="1:22" ht="17.25" customHeight="1">
      <c r="A27" s="326"/>
      <c r="B27" s="338" t="s">
        <v>99</v>
      </c>
      <c r="C27" s="332" t="s">
        <v>91</v>
      </c>
      <c r="D27" s="104">
        <f>SUM(E27:H27)</f>
        <v>0</v>
      </c>
      <c r="E27" s="110"/>
      <c r="F27" s="110"/>
      <c r="G27" s="110"/>
      <c r="H27" s="111"/>
      <c r="I27" s="104">
        <f>SUM(J27:M27)</f>
        <v>0</v>
      </c>
      <c r="J27" s="110"/>
      <c r="K27" s="110"/>
      <c r="L27" s="110"/>
      <c r="M27" s="111"/>
      <c r="N27" s="104">
        <f>SUM(O27:R27)</f>
        <v>0</v>
      </c>
      <c r="O27" s="110"/>
      <c r="P27" s="110"/>
      <c r="Q27" s="110"/>
      <c r="R27" s="111"/>
      <c r="S27" s="436"/>
      <c r="T27" s="436"/>
      <c r="U27" s="436"/>
      <c r="V27" s="436"/>
    </row>
    <row r="28" spans="1:22" ht="17.25" customHeight="1">
      <c r="A28" s="326" t="s">
        <v>75</v>
      </c>
      <c r="B28" s="337" t="s">
        <v>78</v>
      </c>
      <c r="C28" s="332" t="s">
        <v>91</v>
      </c>
      <c r="D28" s="104">
        <f>SUM(E28:H28)</f>
        <v>0</v>
      </c>
      <c r="E28" s="110"/>
      <c r="F28" s="110"/>
      <c r="G28" s="110"/>
      <c r="H28" s="111"/>
      <c r="I28" s="104">
        <f>SUM(J28:M28)</f>
        <v>0</v>
      </c>
      <c r="J28" s="110"/>
      <c r="K28" s="110"/>
      <c r="L28" s="110"/>
      <c r="M28" s="111"/>
      <c r="N28" s="104">
        <f>SUM(O28:R28)</f>
        <v>0</v>
      </c>
      <c r="O28" s="110"/>
      <c r="P28" s="110"/>
      <c r="Q28" s="110"/>
      <c r="R28" s="111"/>
      <c r="S28" s="436"/>
      <c r="T28" s="436"/>
      <c r="U28" s="436"/>
      <c r="V28" s="436"/>
    </row>
    <row r="29" spans="1:22" ht="12.75">
      <c r="A29" s="326" t="s">
        <v>77</v>
      </c>
      <c r="B29" s="338" t="s">
        <v>80</v>
      </c>
      <c r="C29" s="332" t="s">
        <v>91</v>
      </c>
      <c r="D29" s="104">
        <f>SUM(E29:H29)</f>
        <v>0</v>
      </c>
      <c r="E29" s="110"/>
      <c r="F29" s="110"/>
      <c r="G29" s="110"/>
      <c r="H29" s="111"/>
      <c r="I29" s="104">
        <f>SUM(J29:M29)</f>
        <v>0</v>
      </c>
      <c r="J29" s="110"/>
      <c r="K29" s="110"/>
      <c r="L29" s="110"/>
      <c r="M29" s="111"/>
      <c r="N29" s="104">
        <f>SUM(O29:R29)</f>
        <v>0</v>
      </c>
      <c r="O29" s="110"/>
      <c r="P29" s="110"/>
      <c r="Q29" s="110"/>
      <c r="R29" s="111"/>
      <c r="S29" s="436"/>
      <c r="T29" s="436"/>
      <c r="U29" s="436"/>
      <c r="V29" s="436"/>
    </row>
    <row r="30" spans="1:22" ht="12.75">
      <c r="A30" s="329" t="s">
        <v>81</v>
      </c>
      <c r="B30" s="342" t="s">
        <v>82</v>
      </c>
      <c r="C30" s="333" t="s">
        <v>91</v>
      </c>
      <c r="D30" s="117"/>
      <c r="E30" s="118">
        <f>E22-E25-E26-E27-E28-E29</f>
        <v>0</v>
      </c>
      <c r="F30" s="118">
        <f>F22-F25-F26-F27-F28-F29</f>
        <v>0</v>
      </c>
      <c r="G30" s="118">
        <f>G22-G25-G26-G27-G28-G29</f>
        <v>0</v>
      </c>
      <c r="H30" s="119">
        <f>H22-H25-H26-H27-H28-H29</f>
        <v>0</v>
      </c>
      <c r="I30" s="112"/>
      <c r="J30" s="120">
        <f>J22-J25-J26-J27-J28-J29</f>
        <v>0</v>
      </c>
      <c r="K30" s="120">
        <f>K22-K25-K26-K27-K28-K29</f>
        <v>0</v>
      </c>
      <c r="L30" s="120">
        <f>L22-L25-L26-L27-L28-L29</f>
        <v>0</v>
      </c>
      <c r="M30" s="121">
        <f>M22-M25-M26-M27-M28-M29</f>
        <v>0</v>
      </c>
      <c r="N30" s="117"/>
      <c r="O30" s="118">
        <f>O22-O25-O26-O27-O28-O29</f>
        <v>-7.147060721024445E-16</v>
      </c>
      <c r="P30" s="118">
        <f>P22-P25-P26-P27-P28-P29</f>
        <v>0</v>
      </c>
      <c r="Q30" s="118">
        <f>Q22-Q25-Q26-Q27-Q28-Q29</f>
        <v>-4.7546236553452914E-07</v>
      </c>
      <c r="R30" s="119">
        <f>R22-R25-R26-R27-R28-R29</f>
        <v>-3.4732160691941516E-07</v>
      </c>
      <c r="S30" s="436"/>
      <c r="T30" s="437"/>
      <c r="U30" s="436"/>
      <c r="V30" s="436"/>
    </row>
    <row r="31" spans="1:22" s="40" customFormat="1" ht="13.5" thickBot="1">
      <c r="A31" s="330" t="s">
        <v>83</v>
      </c>
      <c r="B31" s="343" t="s">
        <v>100</v>
      </c>
      <c r="C31" s="334"/>
      <c r="D31" s="122"/>
      <c r="E31" s="123">
        <f>E25+E26+E27+E28+E29-6!I34</f>
        <v>0</v>
      </c>
      <c r="F31" s="123">
        <f>F25+F26+F27+F28+F29-6!J34</f>
        <v>0</v>
      </c>
      <c r="G31" s="123">
        <f>G25+G26+G27+G28+G29-6!K34</f>
        <v>0</v>
      </c>
      <c r="H31" s="123">
        <f>H25+H26+H27+H28+H29-6!L34</f>
        <v>0</v>
      </c>
      <c r="I31" s="125"/>
      <c r="J31" s="126">
        <f>J25+J26+J27+J28+J29-6!I70</f>
        <v>0</v>
      </c>
      <c r="K31" s="126">
        <f>K25+K26+K27+K28+K29-6!J70</f>
        <v>0</v>
      </c>
      <c r="L31" s="126">
        <f>L25+L26+L27+L28+L29-6!K70</f>
        <v>0</v>
      </c>
      <c r="M31" s="126">
        <f>M25+M26+M27+M28+M29-6!L70</f>
        <v>0</v>
      </c>
      <c r="N31" s="122"/>
      <c r="O31" s="123">
        <f>O25+O26+O27+O28+O29-6!I117</f>
        <v>0</v>
      </c>
      <c r="P31" s="123">
        <f>P25+P26+P27+P28+P29-6!J117</f>
        <v>0</v>
      </c>
      <c r="Q31" s="123">
        <f>Q25+Q26+Q27+Q28+Q29-6!K117</f>
        <v>0</v>
      </c>
      <c r="R31" s="124">
        <f>R25+R26+R27+R28+R29-6!L117</f>
        <v>0</v>
      </c>
      <c r="S31" s="439"/>
      <c r="T31" s="439"/>
      <c r="U31" s="439"/>
      <c r="V31" s="439"/>
    </row>
    <row r="32" spans="19:22" ht="12.75">
      <c r="S32" s="436"/>
      <c r="T32" s="436"/>
      <c r="U32" s="436"/>
      <c r="V32" s="436"/>
    </row>
    <row r="33" spans="2:22" ht="28.5" customHeight="1">
      <c r="B33" s="494" t="s">
        <v>85</v>
      </c>
      <c r="C33" s="494"/>
      <c r="D33" s="494"/>
      <c r="N33" s="419"/>
      <c r="P33" s="419"/>
      <c r="S33" s="436"/>
      <c r="T33" s="436"/>
      <c r="U33" s="436"/>
      <c r="V33" s="436"/>
    </row>
    <row r="36" spans="2:16" s="42" customFormat="1" ht="15.75">
      <c r="B36" s="43" t="str">
        <f>4!B36</f>
        <v>Генеральный директор</v>
      </c>
      <c r="C36" s="43"/>
      <c r="D36" s="420"/>
      <c r="E36" s="420"/>
      <c r="F36" s="421" t="str">
        <f>3!E25</f>
        <v>Тихонова Т.Е.</v>
      </c>
      <c r="G36" s="420"/>
      <c r="H36" s="420"/>
      <c r="I36" s="420"/>
      <c r="J36" s="420"/>
      <c r="K36" s="421" t="str">
        <f>3!E25</f>
        <v>Тихонова Т.Е.</v>
      </c>
      <c r="L36" s="420"/>
      <c r="M36" s="420"/>
      <c r="N36" s="420"/>
      <c r="P36" s="43" t="str">
        <f>3!E25</f>
        <v>Тихонова Т.Е.</v>
      </c>
    </row>
  </sheetData>
  <sheetProtection password="C81C" sheet="1" objects="1" scenarios="1" formatCells="0" formatColumns="0" formatRows="0"/>
  <protectedRanges>
    <protectedRange password="CEE9" sqref="O29:R29 J29:M29 E29:H29" name="Диапазон5"/>
    <protectedRange password="CEE9" sqref="O25:R27 J25:M27 E25:H27" name="Диапазон4"/>
    <protectedRange password="CEE9" sqref="J23:M23 E23:H23 O23:R23" name="Диапазон3"/>
    <protectedRange password="CEE9" sqref="O21:R21 J21:M21 E21:H21" name="Диапазон2"/>
    <protectedRange password="CEE9" sqref="O10:R17 J10:M17 E10:H17" name="Диапазон1"/>
  </protectedRanges>
  <mergeCells count="7">
    <mergeCell ref="N4:R4"/>
    <mergeCell ref="B33:D33"/>
    <mergeCell ref="A4:A5"/>
    <mergeCell ref="B4:B5"/>
    <mergeCell ref="C4:C6"/>
    <mergeCell ref="D4:H4"/>
    <mergeCell ref="I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2" manualBreakCount="2">
    <brk id="8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1:W127"/>
  <sheetViews>
    <sheetView tabSelected="1" zoomScalePageLayoutView="0" workbookViewId="0" topLeftCell="A81">
      <selection activeCell="L110" sqref="L110"/>
    </sheetView>
  </sheetViews>
  <sheetFormatPr defaultColWidth="9.140625" defaultRowHeight="15"/>
  <cols>
    <col min="1" max="1" width="5.28125" style="1" customWidth="1"/>
    <col min="2" max="2" width="26.421875" style="3" customWidth="1"/>
    <col min="3" max="3" width="8.8515625" style="127" customWidth="1"/>
    <col min="4" max="12" width="9.00390625" style="127" customWidth="1"/>
    <col min="13" max="13" width="9.28125" style="128" customWidth="1"/>
    <col min="14" max="14" width="3.421875" style="3" customWidth="1"/>
    <col min="15" max="18" width="4.140625" style="129" customWidth="1"/>
    <col min="19" max="23" width="3.140625" style="4" customWidth="1"/>
    <col min="24" max="16384" width="9.140625" style="3" customWidth="1"/>
  </cols>
  <sheetData>
    <row r="1" ht="12.75">
      <c r="W1" s="130" t="s">
        <v>101</v>
      </c>
    </row>
    <row r="3" spans="1:23" s="131" customFormat="1" ht="15.75">
      <c r="A3" s="521" t="s">
        <v>102</v>
      </c>
      <c r="B3" s="521"/>
      <c r="C3" s="521"/>
      <c r="D3" s="521"/>
      <c r="E3" s="521"/>
      <c r="F3" s="521"/>
      <c r="G3" s="521"/>
      <c r="H3" s="521"/>
      <c r="I3" s="522" t="str">
        <f>3!B1</f>
        <v>ЗАО "Водоканал" г.Новокузнецк</v>
      </c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</row>
    <row r="5" spans="1:23" s="40" customFormat="1" ht="25.5" customHeight="1">
      <c r="A5" s="523" t="s">
        <v>2</v>
      </c>
      <c r="B5" s="523" t="s">
        <v>103</v>
      </c>
      <c r="C5" s="524" t="s">
        <v>104</v>
      </c>
      <c r="D5" s="524"/>
      <c r="E5" s="524"/>
      <c r="F5" s="524"/>
      <c r="G5" s="524"/>
      <c r="H5" s="525" t="s">
        <v>105</v>
      </c>
      <c r="I5" s="525"/>
      <c r="J5" s="525"/>
      <c r="K5" s="525"/>
      <c r="L5" s="525"/>
      <c r="M5" s="524" t="s">
        <v>106</v>
      </c>
      <c r="N5" s="526" t="s">
        <v>107</v>
      </c>
      <c r="O5" s="527"/>
      <c r="P5" s="527"/>
      <c r="Q5" s="527"/>
      <c r="R5" s="528"/>
      <c r="S5" s="529" t="s">
        <v>108</v>
      </c>
      <c r="T5" s="529"/>
      <c r="U5" s="529"/>
      <c r="V5" s="529"/>
      <c r="W5" s="529"/>
    </row>
    <row r="6" spans="1:23" s="40" customFormat="1" ht="32.25" customHeight="1">
      <c r="A6" s="523"/>
      <c r="B6" s="523"/>
      <c r="C6" s="132" t="s">
        <v>109</v>
      </c>
      <c r="D6" s="132" t="s">
        <v>7</v>
      </c>
      <c r="E6" s="132" t="s">
        <v>8</v>
      </c>
      <c r="F6" s="132" t="s">
        <v>110</v>
      </c>
      <c r="G6" s="132" t="s">
        <v>10</v>
      </c>
      <c r="H6" s="132" t="s">
        <v>109</v>
      </c>
      <c r="I6" s="132" t="s">
        <v>7</v>
      </c>
      <c r="J6" s="132" t="s">
        <v>8</v>
      </c>
      <c r="K6" s="132" t="s">
        <v>110</v>
      </c>
      <c r="L6" s="132" t="s">
        <v>10</v>
      </c>
      <c r="M6" s="524"/>
      <c r="N6" s="95" t="s">
        <v>109</v>
      </c>
      <c r="O6" s="133" t="s">
        <v>7</v>
      </c>
      <c r="P6" s="133" t="s">
        <v>8</v>
      </c>
      <c r="Q6" s="133" t="s">
        <v>110</v>
      </c>
      <c r="R6" s="133" t="s">
        <v>10</v>
      </c>
      <c r="S6" s="134" t="s">
        <v>109</v>
      </c>
      <c r="T6" s="134" t="s">
        <v>7</v>
      </c>
      <c r="U6" s="134" t="s">
        <v>8</v>
      </c>
      <c r="V6" s="134" t="s">
        <v>110</v>
      </c>
      <c r="W6" s="134" t="s">
        <v>10</v>
      </c>
    </row>
    <row r="7" spans="1:23" s="136" customFormat="1" ht="12.75">
      <c r="A7" s="135">
        <v>1</v>
      </c>
      <c r="B7" s="135">
        <f aca="true" t="shared" si="0" ref="B7:W7">+A7+1</f>
        <v>2</v>
      </c>
      <c r="C7" s="135">
        <f>+B7+1</f>
        <v>3</v>
      </c>
      <c r="D7" s="135">
        <f t="shared" si="0"/>
        <v>4</v>
      </c>
      <c r="E7" s="135">
        <f t="shared" si="0"/>
        <v>5</v>
      </c>
      <c r="F7" s="135">
        <f t="shared" si="0"/>
        <v>6</v>
      </c>
      <c r="G7" s="135">
        <f t="shared" si="0"/>
        <v>7</v>
      </c>
      <c r="H7" s="135">
        <f t="shared" si="0"/>
        <v>8</v>
      </c>
      <c r="I7" s="135">
        <f t="shared" si="0"/>
        <v>9</v>
      </c>
      <c r="J7" s="135">
        <f t="shared" si="0"/>
        <v>10</v>
      </c>
      <c r="K7" s="135">
        <f t="shared" si="0"/>
        <v>11</v>
      </c>
      <c r="L7" s="135">
        <f t="shared" si="0"/>
        <v>12</v>
      </c>
      <c r="M7" s="135">
        <f t="shared" si="0"/>
        <v>13</v>
      </c>
      <c r="N7" s="135">
        <f t="shared" si="0"/>
        <v>14</v>
      </c>
      <c r="O7" s="135">
        <f t="shared" si="0"/>
        <v>15</v>
      </c>
      <c r="P7" s="135">
        <f t="shared" si="0"/>
        <v>16</v>
      </c>
      <c r="Q7" s="135">
        <f t="shared" si="0"/>
        <v>17</v>
      </c>
      <c r="R7" s="135">
        <f t="shared" si="0"/>
        <v>18</v>
      </c>
      <c r="S7" s="135">
        <f t="shared" si="0"/>
        <v>19</v>
      </c>
      <c r="T7" s="135">
        <f t="shared" si="0"/>
        <v>20</v>
      </c>
      <c r="U7" s="135">
        <f t="shared" si="0"/>
        <v>21</v>
      </c>
      <c r="V7" s="135">
        <f t="shared" si="0"/>
        <v>22</v>
      </c>
      <c r="W7" s="135">
        <f t="shared" si="0"/>
        <v>23</v>
      </c>
    </row>
    <row r="8" spans="1:23" ht="12.75">
      <c r="A8" s="530" t="s">
        <v>111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2"/>
    </row>
    <row r="9" spans="1:23" s="40" customFormat="1" ht="12.75">
      <c r="A9" s="137">
        <v>1</v>
      </c>
      <c r="B9" s="138" t="s">
        <v>112</v>
      </c>
      <c r="C9" s="139">
        <f>D9+E9+F9+G9</f>
        <v>0</v>
      </c>
      <c r="D9" s="139">
        <f>SUM(D10:D12)</f>
        <v>0</v>
      </c>
      <c r="E9" s="139">
        <f>SUM(E10:E12)</f>
        <v>0</v>
      </c>
      <c r="F9" s="139">
        <f>SUM(F10:F12)</f>
        <v>0</v>
      </c>
      <c r="G9" s="139">
        <f>SUM(G10:G12)</f>
        <v>0</v>
      </c>
      <c r="H9" s="139">
        <f aca="true" t="shared" si="1" ref="H9:H30">I9+J9+K9+L9</f>
        <v>0</v>
      </c>
      <c r="I9" s="139">
        <f>SUM(I10:I12)</f>
        <v>0</v>
      </c>
      <c r="J9" s="139">
        <f>SUM(J10:J12)</f>
        <v>0</v>
      </c>
      <c r="K9" s="139">
        <f>SUM(K10:K12)</f>
        <v>0</v>
      </c>
      <c r="L9" s="139">
        <f>SUM(L10:L12)</f>
        <v>0</v>
      </c>
      <c r="M9" s="140" t="e">
        <f aca="true" t="shared" si="2" ref="M9:M30">C9/H9*1000</f>
        <v>#DIV/0!</v>
      </c>
      <c r="N9" s="141">
        <f aca="true" t="shared" si="3" ref="N9:N34">SUM(O9:R9)</f>
        <v>0</v>
      </c>
      <c r="O9" s="142">
        <f>SUM(O10:O12)</f>
        <v>0</v>
      </c>
      <c r="P9" s="142">
        <f>SUM(P10:P12)</f>
        <v>0</v>
      </c>
      <c r="Q9" s="142">
        <f>SUM(Q10:Q12)</f>
        <v>0</v>
      </c>
      <c r="R9" s="142">
        <f>SUM(R10:R12)</f>
        <v>0</v>
      </c>
      <c r="S9" s="143"/>
      <c r="T9" s="144"/>
      <c r="U9" s="144"/>
      <c r="V9" s="144"/>
      <c r="W9" s="144"/>
    </row>
    <row r="10" spans="1:23" ht="12.75">
      <c r="A10" s="145" t="s">
        <v>17</v>
      </c>
      <c r="B10" s="146" t="s">
        <v>113</v>
      </c>
      <c r="C10" s="139">
        <f>D10+E10+F10+G10</f>
        <v>0</v>
      </c>
      <c r="D10" s="115"/>
      <c r="E10" s="115"/>
      <c r="F10" s="115"/>
      <c r="G10" s="115"/>
      <c r="H10" s="139">
        <f t="shared" si="1"/>
        <v>0</v>
      </c>
      <c r="I10" s="115"/>
      <c r="J10" s="115"/>
      <c r="K10" s="115"/>
      <c r="L10" s="115"/>
      <c r="M10" s="140" t="e">
        <f t="shared" si="2"/>
        <v>#DIV/0!</v>
      </c>
      <c r="N10" s="141">
        <f t="shared" si="3"/>
        <v>0</v>
      </c>
      <c r="O10" s="147"/>
      <c r="P10" s="147"/>
      <c r="Q10" s="147"/>
      <c r="R10" s="147"/>
      <c r="S10" s="143"/>
      <c r="T10" s="144"/>
      <c r="U10" s="144"/>
      <c r="V10" s="144"/>
      <c r="W10" s="144"/>
    </row>
    <row r="11" spans="1:23" ht="12.75">
      <c r="A11" s="145" t="s">
        <v>19</v>
      </c>
      <c r="B11" s="146" t="s">
        <v>114</v>
      </c>
      <c r="C11" s="139">
        <f>D11+E11+F11+G11</f>
        <v>0</v>
      </c>
      <c r="D11" s="115"/>
      <c r="E11" s="115"/>
      <c r="F11" s="115"/>
      <c r="G11" s="115"/>
      <c r="H11" s="139">
        <f t="shared" si="1"/>
        <v>0</v>
      </c>
      <c r="I11" s="115"/>
      <c r="J11" s="115"/>
      <c r="K11" s="115"/>
      <c r="L11" s="115"/>
      <c r="M11" s="140" t="e">
        <f t="shared" si="2"/>
        <v>#DIV/0!</v>
      </c>
      <c r="N11" s="141">
        <f t="shared" si="3"/>
        <v>0</v>
      </c>
      <c r="O11" s="147"/>
      <c r="P11" s="147"/>
      <c r="Q11" s="147"/>
      <c r="R11" s="147"/>
      <c r="S11" s="143"/>
      <c r="T11" s="144"/>
      <c r="U11" s="144"/>
      <c r="V11" s="144"/>
      <c r="W11" s="144"/>
    </row>
    <row r="12" spans="1:23" ht="51">
      <c r="A12" s="145" t="s">
        <v>21</v>
      </c>
      <c r="B12" s="148" t="s">
        <v>115</v>
      </c>
      <c r="C12" s="139">
        <f>D12+E12+F12+G12</f>
        <v>0</v>
      </c>
      <c r="D12" s="115"/>
      <c r="E12" s="115"/>
      <c r="F12" s="115"/>
      <c r="G12" s="115"/>
      <c r="H12" s="139">
        <f t="shared" si="1"/>
        <v>0</v>
      </c>
      <c r="I12" s="115"/>
      <c r="J12" s="115"/>
      <c r="K12" s="115"/>
      <c r="L12" s="115"/>
      <c r="M12" s="140" t="e">
        <f t="shared" si="2"/>
        <v>#DIV/0!</v>
      </c>
      <c r="N12" s="141">
        <f t="shared" si="3"/>
        <v>0</v>
      </c>
      <c r="O12" s="147"/>
      <c r="P12" s="147"/>
      <c r="Q12" s="147"/>
      <c r="R12" s="147"/>
      <c r="S12" s="143"/>
      <c r="T12" s="144"/>
      <c r="U12" s="144"/>
      <c r="V12" s="144"/>
      <c r="W12" s="144"/>
    </row>
    <row r="13" spans="1:23" s="40" customFormat="1" ht="12.75">
      <c r="A13" s="137" t="s">
        <v>37</v>
      </c>
      <c r="B13" s="138" t="s">
        <v>116</v>
      </c>
      <c r="C13" s="139">
        <f>D13+E13+F13+G13</f>
        <v>0</v>
      </c>
      <c r="D13" s="139">
        <f>D18+D22+D26</f>
        <v>0</v>
      </c>
      <c r="E13" s="139">
        <f>E18+E22+E26</f>
        <v>0</v>
      </c>
      <c r="F13" s="139">
        <f>F18+F22+F26</f>
        <v>0</v>
      </c>
      <c r="G13" s="139">
        <f>G18+G22+G26</f>
        <v>0</v>
      </c>
      <c r="H13" s="139">
        <f t="shared" si="1"/>
        <v>0</v>
      </c>
      <c r="I13" s="139">
        <f>I18+I22+I26</f>
        <v>0</v>
      </c>
      <c r="J13" s="139">
        <f>J18+J22+J26</f>
        <v>0</v>
      </c>
      <c r="K13" s="139">
        <f>K18+K22+K26</f>
        <v>0</v>
      </c>
      <c r="L13" s="139">
        <f>L18+L22+L26</f>
        <v>0</v>
      </c>
      <c r="M13" s="140" t="e">
        <f t="shared" si="2"/>
        <v>#DIV/0!</v>
      </c>
      <c r="N13" s="141">
        <f t="shared" si="3"/>
        <v>0</v>
      </c>
      <c r="O13" s="142">
        <f>O18+O22+O26</f>
        <v>0</v>
      </c>
      <c r="P13" s="142">
        <f>P18+P22+P26</f>
        <v>0</v>
      </c>
      <c r="Q13" s="142">
        <f>Q18+Q22+Q26</f>
        <v>0</v>
      </c>
      <c r="R13" s="142">
        <f>R18+R22+R26</f>
        <v>0</v>
      </c>
      <c r="S13" s="143"/>
      <c r="T13" s="144"/>
      <c r="U13" s="144"/>
      <c r="V13" s="144"/>
      <c r="W13" s="144"/>
    </row>
    <row r="14" spans="1:23" s="40" customFormat="1" ht="12.75">
      <c r="A14" s="145" t="s">
        <v>40</v>
      </c>
      <c r="B14" s="138" t="s">
        <v>117</v>
      </c>
      <c r="C14" s="139">
        <v>0</v>
      </c>
      <c r="D14" s="139">
        <f>SUM(D15:D17)</f>
        <v>0</v>
      </c>
      <c r="E14" s="139">
        <f>SUM(E15:E17)</f>
        <v>0</v>
      </c>
      <c r="F14" s="139">
        <f>SUM(F15:F17)</f>
        <v>0</v>
      </c>
      <c r="G14" s="139">
        <f>SUM(G15:G17)</f>
        <v>0</v>
      </c>
      <c r="H14" s="139">
        <f t="shared" si="1"/>
        <v>0</v>
      </c>
      <c r="I14" s="139">
        <f>SUM(I15:I17)</f>
        <v>0</v>
      </c>
      <c r="J14" s="139">
        <f>SUM(J15:J17)</f>
        <v>0</v>
      </c>
      <c r="K14" s="139">
        <f>SUM(K15:K17)</f>
        <v>0</v>
      </c>
      <c r="L14" s="139">
        <f>SUM(L15:L17)</f>
        <v>0</v>
      </c>
      <c r="M14" s="140" t="e">
        <f t="shared" si="2"/>
        <v>#DIV/0!</v>
      </c>
      <c r="N14" s="141">
        <f t="shared" si="3"/>
        <v>0</v>
      </c>
      <c r="O14" s="142">
        <f>SUM(O15:O17)</f>
        <v>0</v>
      </c>
      <c r="P14" s="142">
        <f>SUM(P15:P17)</f>
        <v>0</v>
      </c>
      <c r="Q14" s="142">
        <f>SUM(Q15:Q17)</f>
        <v>0</v>
      </c>
      <c r="R14" s="142">
        <f>SUM(R15:R17)</f>
        <v>0</v>
      </c>
      <c r="S14" s="143"/>
      <c r="T14" s="143"/>
      <c r="U14" s="143"/>
      <c r="V14" s="143"/>
      <c r="W14" s="143"/>
    </row>
    <row r="15" spans="1:23" ht="12.75">
      <c r="A15" s="137"/>
      <c r="B15" s="149" t="s">
        <v>118</v>
      </c>
      <c r="C15" s="150">
        <f aca="true" t="shared" si="4" ref="C15:C30">D15+E15+F15+G15</f>
        <v>0</v>
      </c>
      <c r="D15" s="115"/>
      <c r="E15" s="115"/>
      <c r="F15" s="115"/>
      <c r="G15" s="115"/>
      <c r="H15" s="150">
        <f t="shared" si="1"/>
        <v>0</v>
      </c>
      <c r="I15" s="115"/>
      <c r="J15" s="115"/>
      <c r="K15" s="115"/>
      <c r="L15" s="115"/>
      <c r="M15" s="151" t="e">
        <f t="shared" si="2"/>
        <v>#DIV/0!</v>
      </c>
      <c r="N15" s="152">
        <f t="shared" si="3"/>
        <v>0</v>
      </c>
      <c r="O15" s="147"/>
      <c r="P15" s="147"/>
      <c r="Q15" s="147"/>
      <c r="R15" s="147"/>
      <c r="S15" s="143"/>
      <c r="T15" s="143"/>
      <c r="U15" s="143"/>
      <c r="V15" s="143"/>
      <c r="W15" s="143"/>
    </row>
    <row r="16" spans="1:23" ht="12.75">
      <c r="A16" s="137"/>
      <c r="B16" s="149" t="s">
        <v>119</v>
      </c>
      <c r="C16" s="150">
        <f t="shared" si="4"/>
        <v>0</v>
      </c>
      <c r="D16" s="115"/>
      <c r="E16" s="115"/>
      <c r="F16" s="115"/>
      <c r="G16" s="115"/>
      <c r="H16" s="150">
        <f t="shared" si="1"/>
        <v>0</v>
      </c>
      <c r="I16" s="115"/>
      <c r="J16" s="115"/>
      <c r="K16" s="115"/>
      <c r="L16" s="115"/>
      <c r="M16" s="151" t="e">
        <f t="shared" si="2"/>
        <v>#DIV/0!</v>
      </c>
      <c r="N16" s="152">
        <f t="shared" si="3"/>
        <v>0</v>
      </c>
      <c r="O16" s="147"/>
      <c r="P16" s="147"/>
      <c r="Q16" s="147"/>
      <c r="R16" s="147"/>
      <c r="S16" s="143"/>
      <c r="T16" s="143"/>
      <c r="U16" s="143"/>
      <c r="V16" s="143"/>
      <c r="W16" s="143"/>
    </row>
    <row r="17" spans="1:23" s="4" customFormat="1" ht="12.75">
      <c r="A17" s="145"/>
      <c r="B17" s="149" t="s">
        <v>120</v>
      </c>
      <c r="C17" s="150">
        <f t="shared" si="4"/>
        <v>0</v>
      </c>
      <c r="D17" s="115"/>
      <c r="E17" s="115"/>
      <c r="F17" s="115"/>
      <c r="G17" s="115"/>
      <c r="H17" s="150">
        <f t="shared" si="1"/>
        <v>0</v>
      </c>
      <c r="I17" s="115"/>
      <c r="J17" s="115"/>
      <c r="K17" s="115"/>
      <c r="L17" s="115"/>
      <c r="M17" s="151" t="e">
        <f t="shared" si="2"/>
        <v>#DIV/0!</v>
      </c>
      <c r="N17" s="152">
        <f t="shared" si="3"/>
        <v>0</v>
      </c>
      <c r="O17" s="147"/>
      <c r="P17" s="147"/>
      <c r="Q17" s="147"/>
      <c r="R17" s="147"/>
      <c r="S17" s="143"/>
      <c r="T17" s="144"/>
      <c r="U17" s="144"/>
      <c r="V17" s="144"/>
      <c r="W17" s="144"/>
    </row>
    <row r="18" spans="1:23" s="40" customFormat="1" ht="12.75">
      <c r="A18" s="145" t="s">
        <v>121</v>
      </c>
      <c r="B18" s="153" t="s">
        <v>122</v>
      </c>
      <c r="C18" s="139">
        <f t="shared" si="4"/>
        <v>0</v>
      </c>
      <c r="D18" s="139">
        <f>SUM(D19:D21)</f>
        <v>0</v>
      </c>
      <c r="E18" s="139">
        <f>SUM(E19:E21)</f>
        <v>0</v>
      </c>
      <c r="F18" s="139">
        <f>SUM(F19:F21)</f>
        <v>0</v>
      </c>
      <c r="G18" s="139">
        <f>SUM(G19:G21)</f>
        <v>0</v>
      </c>
      <c r="H18" s="139">
        <f t="shared" si="1"/>
        <v>0</v>
      </c>
      <c r="I18" s="139">
        <f>SUM(I19:I21)</f>
        <v>0</v>
      </c>
      <c r="J18" s="139">
        <f>SUM(J19:J21)</f>
        <v>0</v>
      </c>
      <c r="K18" s="139">
        <f>SUM(K19:K21)</f>
        <v>0</v>
      </c>
      <c r="L18" s="139">
        <f>SUM(L19:L21)</f>
        <v>0</v>
      </c>
      <c r="M18" s="140" t="e">
        <f t="shared" si="2"/>
        <v>#DIV/0!</v>
      </c>
      <c r="N18" s="141">
        <f t="shared" si="3"/>
        <v>0</v>
      </c>
      <c r="O18" s="154">
        <f>SUM(O19:O21)</f>
        <v>0</v>
      </c>
      <c r="P18" s="154">
        <f>SUM(P19:P21)</f>
        <v>0</v>
      </c>
      <c r="Q18" s="154">
        <f>SUM(Q19:Q21)</f>
        <v>0</v>
      </c>
      <c r="R18" s="154">
        <f>SUM(R19:R21)</f>
        <v>0</v>
      </c>
      <c r="S18" s="143"/>
      <c r="T18" s="144"/>
      <c r="U18" s="144"/>
      <c r="V18" s="144"/>
      <c r="W18" s="144"/>
    </row>
    <row r="19" spans="1:23" s="4" customFormat="1" ht="12.75">
      <c r="A19" s="145"/>
      <c r="B19" s="149" t="s">
        <v>118</v>
      </c>
      <c r="C19" s="150">
        <f t="shared" si="4"/>
        <v>0</v>
      </c>
      <c r="D19" s="115"/>
      <c r="E19" s="155"/>
      <c r="F19" s="155"/>
      <c r="G19" s="115"/>
      <c r="H19" s="150">
        <f t="shared" si="1"/>
        <v>0</v>
      </c>
      <c r="I19" s="155"/>
      <c r="J19" s="155"/>
      <c r="K19" s="155"/>
      <c r="L19" s="115"/>
      <c r="M19" s="151" t="e">
        <f t="shared" si="2"/>
        <v>#DIV/0!</v>
      </c>
      <c r="N19" s="152">
        <f t="shared" si="3"/>
        <v>0</v>
      </c>
      <c r="O19" s="156"/>
      <c r="P19" s="156"/>
      <c r="Q19" s="156"/>
      <c r="R19" s="156"/>
      <c r="S19" s="143"/>
      <c r="T19" s="144"/>
      <c r="U19" s="144"/>
      <c r="V19" s="144"/>
      <c r="W19" s="144"/>
    </row>
    <row r="20" spans="1:23" s="4" customFormat="1" ht="12.75">
      <c r="A20" s="145"/>
      <c r="B20" s="149" t="s">
        <v>119</v>
      </c>
      <c r="C20" s="150">
        <f t="shared" si="4"/>
        <v>0</v>
      </c>
      <c r="D20" s="115"/>
      <c r="E20" s="155"/>
      <c r="F20" s="155"/>
      <c r="G20" s="115"/>
      <c r="H20" s="150">
        <f t="shared" si="1"/>
        <v>0</v>
      </c>
      <c r="I20" s="155"/>
      <c r="J20" s="155"/>
      <c r="K20" s="155"/>
      <c r="L20" s="115"/>
      <c r="M20" s="151" t="e">
        <f t="shared" si="2"/>
        <v>#DIV/0!</v>
      </c>
      <c r="N20" s="152">
        <f t="shared" si="3"/>
        <v>0</v>
      </c>
      <c r="O20" s="156"/>
      <c r="P20" s="156"/>
      <c r="Q20" s="156"/>
      <c r="R20" s="156"/>
      <c r="S20" s="143"/>
      <c r="T20" s="144"/>
      <c r="U20" s="144"/>
      <c r="V20" s="144"/>
      <c r="W20" s="144"/>
    </row>
    <row r="21" spans="1:23" s="4" customFormat="1" ht="12.75">
      <c r="A21" s="145"/>
      <c r="B21" s="149" t="s">
        <v>120</v>
      </c>
      <c r="C21" s="150">
        <f t="shared" si="4"/>
        <v>0</v>
      </c>
      <c r="D21" s="115"/>
      <c r="E21" s="115"/>
      <c r="F21" s="115"/>
      <c r="G21" s="115"/>
      <c r="H21" s="150">
        <f t="shared" si="1"/>
        <v>0</v>
      </c>
      <c r="I21" s="115"/>
      <c r="J21" s="115"/>
      <c r="K21" s="115"/>
      <c r="L21" s="115"/>
      <c r="M21" s="151" t="e">
        <f t="shared" si="2"/>
        <v>#DIV/0!</v>
      </c>
      <c r="N21" s="152">
        <f t="shared" si="3"/>
        <v>0</v>
      </c>
      <c r="O21" s="156"/>
      <c r="P21" s="156"/>
      <c r="Q21" s="156"/>
      <c r="R21" s="156"/>
      <c r="S21" s="143"/>
      <c r="T21" s="144"/>
      <c r="U21" s="144"/>
      <c r="V21" s="144"/>
      <c r="W21" s="144"/>
    </row>
    <row r="22" spans="1:23" s="40" customFormat="1" ht="12.75">
      <c r="A22" s="145" t="s">
        <v>123</v>
      </c>
      <c r="B22" s="153" t="s">
        <v>124</v>
      </c>
      <c r="C22" s="139">
        <f t="shared" si="4"/>
        <v>0</v>
      </c>
      <c r="D22" s="139">
        <f>SUM(D23:D25)</f>
        <v>0</v>
      </c>
      <c r="E22" s="139">
        <f>SUM(E23:E25)</f>
        <v>0</v>
      </c>
      <c r="F22" s="139">
        <f>SUM(F23:F25)</f>
        <v>0</v>
      </c>
      <c r="G22" s="139">
        <f>SUM(G23:G25)</f>
        <v>0</v>
      </c>
      <c r="H22" s="139">
        <f t="shared" si="1"/>
        <v>0</v>
      </c>
      <c r="I22" s="139">
        <f>SUM(I23:I25)</f>
        <v>0</v>
      </c>
      <c r="J22" s="139">
        <f>SUM(J23:J25)</f>
        <v>0</v>
      </c>
      <c r="K22" s="139">
        <f>SUM(K23:K25)</f>
        <v>0</v>
      </c>
      <c r="L22" s="139">
        <f>SUM(L23:L25)</f>
        <v>0</v>
      </c>
      <c r="M22" s="140" t="e">
        <f t="shared" si="2"/>
        <v>#DIV/0!</v>
      </c>
      <c r="N22" s="141">
        <f t="shared" si="3"/>
        <v>0</v>
      </c>
      <c r="O22" s="154">
        <f>SUM(O23:O25)</f>
        <v>0</v>
      </c>
      <c r="P22" s="154">
        <f>SUM(P23:P25)</f>
        <v>0</v>
      </c>
      <c r="Q22" s="154">
        <f>SUM(Q23:Q25)</f>
        <v>0</v>
      </c>
      <c r="R22" s="154">
        <f>SUM(R23:R25)</f>
        <v>0</v>
      </c>
      <c r="S22" s="143"/>
      <c r="T22" s="144"/>
      <c r="U22" s="144"/>
      <c r="V22" s="144"/>
      <c r="W22" s="144"/>
    </row>
    <row r="23" spans="1:23" s="4" customFormat="1" ht="12.75">
      <c r="A23" s="145"/>
      <c r="B23" s="149" t="s">
        <v>118</v>
      </c>
      <c r="C23" s="150">
        <f t="shared" si="4"/>
        <v>0</v>
      </c>
      <c r="D23" s="115"/>
      <c r="E23" s="115"/>
      <c r="F23" s="115"/>
      <c r="G23" s="115"/>
      <c r="H23" s="150">
        <f t="shared" si="1"/>
        <v>0</v>
      </c>
      <c r="I23" s="115"/>
      <c r="J23" s="115"/>
      <c r="K23" s="115"/>
      <c r="L23" s="115"/>
      <c r="M23" s="151" t="e">
        <f t="shared" si="2"/>
        <v>#DIV/0!</v>
      </c>
      <c r="N23" s="152">
        <f t="shared" si="3"/>
        <v>0</v>
      </c>
      <c r="O23" s="156"/>
      <c r="P23" s="156"/>
      <c r="Q23" s="156"/>
      <c r="R23" s="156"/>
      <c r="S23" s="143"/>
      <c r="T23" s="144"/>
      <c r="U23" s="144"/>
      <c r="V23" s="144"/>
      <c r="W23" s="144"/>
    </row>
    <row r="24" spans="1:23" s="4" customFormat="1" ht="12.75">
      <c r="A24" s="145"/>
      <c r="B24" s="149" t="s">
        <v>119</v>
      </c>
      <c r="C24" s="150">
        <f t="shared" si="4"/>
        <v>0</v>
      </c>
      <c r="D24" s="115"/>
      <c r="E24" s="115"/>
      <c r="F24" s="115"/>
      <c r="G24" s="115"/>
      <c r="H24" s="150">
        <f t="shared" si="1"/>
        <v>0</v>
      </c>
      <c r="I24" s="115"/>
      <c r="J24" s="115"/>
      <c r="K24" s="115"/>
      <c r="L24" s="115"/>
      <c r="M24" s="151" t="e">
        <f t="shared" si="2"/>
        <v>#DIV/0!</v>
      </c>
      <c r="N24" s="152">
        <f t="shared" si="3"/>
        <v>0</v>
      </c>
      <c r="O24" s="156"/>
      <c r="P24" s="156"/>
      <c r="Q24" s="156"/>
      <c r="R24" s="156"/>
      <c r="S24" s="143"/>
      <c r="T24" s="144"/>
      <c r="U24" s="144"/>
      <c r="V24" s="144"/>
      <c r="W24" s="144"/>
    </row>
    <row r="25" spans="1:23" s="4" customFormat="1" ht="12.75">
      <c r="A25" s="145"/>
      <c r="B25" s="149" t="s">
        <v>120</v>
      </c>
      <c r="C25" s="150">
        <f t="shared" si="4"/>
        <v>0</v>
      </c>
      <c r="D25" s="115"/>
      <c r="E25" s="115"/>
      <c r="F25" s="115"/>
      <c r="G25" s="115"/>
      <c r="H25" s="150">
        <f t="shared" si="1"/>
        <v>0</v>
      </c>
      <c r="I25" s="115"/>
      <c r="J25" s="115"/>
      <c r="K25" s="115"/>
      <c r="L25" s="115"/>
      <c r="M25" s="151" t="e">
        <f t="shared" si="2"/>
        <v>#DIV/0!</v>
      </c>
      <c r="N25" s="152">
        <f t="shared" si="3"/>
        <v>0</v>
      </c>
      <c r="O25" s="156"/>
      <c r="P25" s="156"/>
      <c r="Q25" s="156"/>
      <c r="R25" s="156"/>
      <c r="S25" s="143"/>
      <c r="T25" s="144"/>
      <c r="U25" s="144"/>
      <c r="V25" s="144"/>
      <c r="W25" s="144"/>
    </row>
    <row r="26" spans="1:23" s="40" customFormat="1" ht="25.5">
      <c r="A26" s="145" t="s">
        <v>125</v>
      </c>
      <c r="B26" s="157" t="s">
        <v>126</v>
      </c>
      <c r="C26" s="139">
        <f t="shared" si="4"/>
        <v>0</v>
      </c>
      <c r="D26" s="139">
        <f>SUM(D27:D29)</f>
        <v>0</v>
      </c>
      <c r="E26" s="139">
        <f>SUM(E27:E29)</f>
        <v>0</v>
      </c>
      <c r="F26" s="139">
        <f>SUM(F27:F29)</f>
        <v>0</v>
      </c>
      <c r="G26" s="139">
        <f>SUM(G27:G29)</f>
        <v>0</v>
      </c>
      <c r="H26" s="139">
        <f t="shared" si="1"/>
        <v>0</v>
      </c>
      <c r="I26" s="139">
        <f>SUM(I27:I29)</f>
        <v>0</v>
      </c>
      <c r="J26" s="139">
        <f>SUM(J27:J29)</f>
        <v>0</v>
      </c>
      <c r="K26" s="139">
        <f>SUM(K27:K29)</f>
        <v>0</v>
      </c>
      <c r="L26" s="139">
        <f>SUM(L27:L29)</f>
        <v>0</v>
      </c>
      <c r="M26" s="140" t="e">
        <f t="shared" si="2"/>
        <v>#DIV/0!</v>
      </c>
      <c r="N26" s="141">
        <f t="shared" si="3"/>
        <v>0</v>
      </c>
      <c r="O26" s="154">
        <f>SUM(O27:O29)</f>
        <v>0</v>
      </c>
      <c r="P26" s="154">
        <f>SUM(P27:P29)</f>
        <v>0</v>
      </c>
      <c r="Q26" s="154">
        <f>SUM(Q27:Q29)</f>
        <v>0</v>
      </c>
      <c r="R26" s="154">
        <f>SUM(R27:R29)</f>
        <v>0</v>
      </c>
      <c r="S26" s="143"/>
      <c r="T26" s="144"/>
      <c r="U26" s="144"/>
      <c r="V26" s="144"/>
      <c r="W26" s="144"/>
    </row>
    <row r="27" spans="1:23" s="4" customFormat="1" ht="12.75">
      <c r="A27" s="145"/>
      <c r="B27" s="149" t="s">
        <v>118</v>
      </c>
      <c r="C27" s="150">
        <f t="shared" si="4"/>
        <v>0</v>
      </c>
      <c r="D27" s="115"/>
      <c r="E27" s="115"/>
      <c r="F27" s="115"/>
      <c r="G27" s="115"/>
      <c r="H27" s="150">
        <f t="shared" si="1"/>
        <v>0</v>
      </c>
      <c r="I27" s="115"/>
      <c r="J27" s="115"/>
      <c r="K27" s="115"/>
      <c r="L27" s="115"/>
      <c r="M27" s="151" t="e">
        <f t="shared" si="2"/>
        <v>#DIV/0!</v>
      </c>
      <c r="N27" s="152">
        <f t="shared" si="3"/>
        <v>0</v>
      </c>
      <c r="O27" s="156"/>
      <c r="P27" s="156"/>
      <c r="Q27" s="156"/>
      <c r="R27" s="156"/>
      <c r="S27" s="143"/>
      <c r="T27" s="144"/>
      <c r="U27" s="144"/>
      <c r="V27" s="144"/>
      <c r="W27" s="144"/>
    </row>
    <row r="28" spans="1:23" s="4" customFormat="1" ht="12.75">
      <c r="A28" s="145"/>
      <c r="B28" s="149" t="s">
        <v>119</v>
      </c>
      <c r="C28" s="150">
        <f t="shared" si="4"/>
        <v>0</v>
      </c>
      <c r="D28" s="115"/>
      <c r="E28" s="115"/>
      <c r="F28" s="115"/>
      <c r="G28" s="115"/>
      <c r="H28" s="150">
        <f t="shared" si="1"/>
        <v>0</v>
      </c>
      <c r="I28" s="115"/>
      <c r="J28" s="115"/>
      <c r="K28" s="115"/>
      <c r="L28" s="115"/>
      <c r="M28" s="151" t="e">
        <f t="shared" si="2"/>
        <v>#DIV/0!</v>
      </c>
      <c r="N28" s="152">
        <f t="shared" si="3"/>
        <v>0</v>
      </c>
      <c r="O28" s="156"/>
      <c r="P28" s="156"/>
      <c r="Q28" s="156"/>
      <c r="R28" s="156"/>
      <c r="S28" s="143"/>
      <c r="T28" s="144"/>
      <c r="U28" s="144"/>
      <c r="V28" s="144"/>
      <c r="W28" s="144"/>
    </row>
    <row r="29" spans="1:23" s="4" customFormat="1" ht="12.75">
      <c r="A29" s="145"/>
      <c r="B29" s="149" t="s">
        <v>120</v>
      </c>
      <c r="C29" s="150">
        <f t="shared" si="4"/>
        <v>0</v>
      </c>
      <c r="D29" s="115"/>
      <c r="E29" s="115"/>
      <c r="F29" s="115"/>
      <c r="G29" s="115"/>
      <c r="H29" s="150">
        <f t="shared" si="1"/>
        <v>0</v>
      </c>
      <c r="I29" s="115"/>
      <c r="J29" s="115"/>
      <c r="K29" s="115"/>
      <c r="L29" s="115"/>
      <c r="M29" s="151" t="e">
        <f t="shared" si="2"/>
        <v>#DIV/0!</v>
      </c>
      <c r="N29" s="152">
        <f t="shared" si="3"/>
        <v>0</v>
      </c>
      <c r="O29" s="156"/>
      <c r="P29" s="156"/>
      <c r="Q29" s="156"/>
      <c r="R29" s="156"/>
      <c r="S29" s="143"/>
      <c r="T29" s="144"/>
      <c r="U29" s="144"/>
      <c r="V29" s="144"/>
      <c r="W29" s="144"/>
    </row>
    <row r="30" spans="1:23" ht="25.5">
      <c r="A30" s="145" t="s">
        <v>12</v>
      </c>
      <c r="B30" s="158" t="s">
        <v>78</v>
      </c>
      <c r="C30" s="139">
        <f t="shared" si="4"/>
        <v>0</v>
      </c>
      <c r="D30" s="139">
        <f>SUM(D31:D33)</f>
        <v>0</v>
      </c>
      <c r="E30" s="139">
        <f>SUM(E31:E33)</f>
        <v>0</v>
      </c>
      <c r="F30" s="139">
        <f>SUM(F31:F33)</f>
        <v>0</v>
      </c>
      <c r="G30" s="139">
        <f>SUM(G31:G33)</f>
        <v>0</v>
      </c>
      <c r="H30" s="139">
        <f t="shared" si="1"/>
        <v>0</v>
      </c>
      <c r="I30" s="139">
        <f>SUM(I31:I33)</f>
        <v>0</v>
      </c>
      <c r="J30" s="139">
        <f>SUM(J31:J33)</f>
        <v>0</v>
      </c>
      <c r="K30" s="139">
        <f>SUM(K31:K33)</f>
        <v>0</v>
      </c>
      <c r="L30" s="139">
        <f>SUM(L31:L33)</f>
        <v>0</v>
      </c>
      <c r="M30" s="140" t="e">
        <f t="shared" si="2"/>
        <v>#DIV/0!</v>
      </c>
      <c r="N30" s="141">
        <f t="shared" si="3"/>
        <v>0</v>
      </c>
      <c r="O30" s="154">
        <f>SUM(O31:O33)</f>
        <v>0</v>
      </c>
      <c r="P30" s="154">
        <f>SUM(P31:P33)</f>
        <v>0</v>
      </c>
      <c r="Q30" s="154">
        <f>SUM(Q31:Q33)</f>
        <v>0</v>
      </c>
      <c r="R30" s="154">
        <f>SUM(R31:R33)</f>
        <v>0</v>
      </c>
      <c r="S30" s="143"/>
      <c r="T30" s="144"/>
      <c r="U30" s="144"/>
      <c r="V30" s="144"/>
      <c r="W30" s="144"/>
    </row>
    <row r="31" spans="1:23" s="4" customFormat="1" ht="12.75">
      <c r="A31" s="145"/>
      <c r="B31" s="149" t="s">
        <v>127</v>
      </c>
      <c r="C31" s="150">
        <f>D31+E31+F31+G31</f>
        <v>0</v>
      </c>
      <c r="D31" s="115"/>
      <c r="E31" s="115"/>
      <c r="F31" s="115"/>
      <c r="G31" s="115"/>
      <c r="H31" s="150">
        <f>I31+J31+K31+L31</f>
        <v>0</v>
      </c>
      <c r="I31" s="115"/>
      <c r="J31" s="115"/>
      <c r="K31" s="115"/>
      <c r="L31" s="115"/>
      <c r="M31" s="151" t="e">
        <f>C31/H31*1000</f>
        <v>#DIV/0!</v>
      </c>
      <c r="N31" s="152">
        <f t="shared" si="3"/>
        <v>0</v>
      </c>
      <c r="O31" s="147"/>
      <c r="P31" s="147"/>
      <c r="Q31" s="147"/>
      <c r="R31" s="147"/>
      <c r="S31" s="143"/>
      <c r="T31" s="144"/>
      <c r="U31" s="144"/>
      <c r="V31" s="144"/>
      <c r="W31" s="144"/>
    </row>
    <row r="32" spans="1:23" s="4" customFormat="1" ht="12.75">
      <c r="A32" s="145"/>
      <c r="B32" s="149" t="s">
        <v>128</v>
      </c>
      <c r="C32" s="150">
        <f>D32+E32+F32+G32</f>
        <v>0</v>
      </c>
      <c r="D32" s="115"/>
      <c r="E32" s="115"/>
      <c r="F32" s="115"/>
      <c r="G32" s="115"/>
      <c r="H32" s="150">
        <f>I32+J32+K32+L32</f>
        <v>0</v>
      </c>
      <c r="I32" s="115"/>
      <c r="J32" s="115"/>
      <c r="K32" s="115"/>
      <c r="L32" s="115"/>
      <c r="M32" s="151" t="e">
        <f>C32/H32*1000</f>
        <v>#DIV/0!</v>
      </c>
      <c r="N32" s="152">
        <f t="shared" si="3"/>
        <v>0</v>
      </c>
      <c r="O32" s="147"/>
      <c r="P32" s="147"/>
      <c r="Q32" s="147"/>
      <c r="R32" s="147"/>
      <c r="S32" s="143"/>
      <c r="T32" s="144"/>
      <c r="U32" s="144"/>
      <c r="V32" s="144"/>
      <c r="W32" s="144"/>
    </row>
    <row r="33" spans="1:23" s="4" customFormat="1" ht="12.75">
      <c r="A33" s="145"/>
      <c r="B33" s="149" t="s">
        <v>129</v>
      </c>
      <c r="C33" s="150">
        <f>D33+E33+F33+G33</f>
        <v>0</v>
      </c>
      <c r="D33" s="115"/>
      <c r="E33" s="115"/>
      <c r="F33" s="115"/>
      <c r="G33" s="115"/>
      <c r="H33" s="150">
        <f>I33+J33+K33+L33</f>
        <v>0</v>
      </c>
      <c r="I33" s="115"/>
      <c r="J33" s="115"/>
      <c r="K33" s="115"/>
      <c r="L33" s="115"/>
      <c r="M33" s="151" t="e">
        <f>C33/H33*1000</f>
        <v>#DIV/0!</v>
      </c>
      <c r="N33" s="152">
        <f t="shared" si="3"/>
        <v>0</v>
      </c>
      <c r="O33" s="147"/>
      <c r="P33" s="147"/>
      <c r="Q33" s="147"/>
      <c r="R33" s="147"/>
      <c r="S33" s="143"/>
      <c r="T33" s="144"/>
      <c r="U33" s="144"/>
      <c r="V33" s="144"/>
      <c r="W33" s="144"/>
    </row>
    <row r="34" spans="1:23" s="40" customFormat="1" ht="12.75">
      <c r="A34" s="145" t="s">
        <v>130</v>
      </c>
      <c r="B34" s="146" t="s">
        <v>131</v>
      </c>
      <c r="C34" s="139">
        <f>D34+E34+F34+G34</f>
        <v>0</v>
      </c>
      <c r="D34" s="139">
        <f>D9+D13+D30</f>
        <v>0</v>
      </c>
      <c r="E34" s="139">
        <f>E9+E13+E30</f>
        <v>0</v>
      </c>
      <c r="F34" s="139">
        <f>F9+F13+F30</f>
        <v>0</v>
      </c>
      <c r="G34" s="139">
        <f>G9+G13+G30</f>
        <v>0</v>
      </c>
      <c r="H34" s="139">
        <f>I34+J34+K34+L34</f>
        <v>0</v>
      </c>
      <c r="I34" s="139">
        <f>I9+I13+I30</f>
        <v>0</v>
      </c>
      <c r="J34" s="139">
        <f>J9+J13+J30</f>
        <v>0</v>
      </c>
      <c r="K34" s="139">
        <f>K9+K13+K30</f>
        <v>0</v>
      </c>
      <c r="L34" s="139">
        <f>L9+L13+L30</f>
        <v>0</v>
      </c>
      <c r="M34" s="140" t="e">
        <f>C34/H34*1000</f>
        <v>#DIV/0!</v>
      </c>
      <c r="N34" s="141">
        <f t="shared" si="3"/>
        <v>0</v>
      </c>
      <c r="O34" s="142">
        <f>O9+O13+O30</f>
        <v>0</v>
      </c>
      <c r="P34" s="142">
        <f>P9+P13+P30</f>
        <v>0</v>
      </c>
      <c r="Q34" s="142">
        <f>Q9+Q13+Q30</f>
        <v>0</v>
      </c>
      <c r="R34" s="142">
        <f>R9+R13+R30</f>
        <v>0</v>
      </c>
      <c r="S34" s="143"/>
      <c r="T34" s="144"/>
      <c r="U34" s="144"/>
      <c r="V34" s="144"/>
      <c r="W34" s="144"/>
    </row>
    <row r="35" spans="1:23" s="36" customFormat="1" ht="12.75">
      <c r="A35" s="159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60"/>
      <c r="N35" s="161"/>
      <c r="O35" s="162"/>
      <c r="P35" s="162"/>
      <c r="Q35" s="162"/>
      <c r="R35" s="162"/>
      <c r="S35" s="163"/>
      <c r="T35" s="164"/>
      <c r="U35" s="164"/>
      <c r="V35" s="164"/>
      <c r="W35" s="164"/>
    </row>
    <row r="36" ht="12.75">
      <c r="B36" s="165" t="s">
        <v>369</v>
      </c>
    </row>
    <row r="37" ht="12.75">
      <c r="B37" s="166" t="s">
        <v>133</v>
      </c>
    </row>
    <row r="38" ht="12.75">
      <c r="B38" s="166" t="s">
        <v>134</v>
      </c>
    </row>
    <row r="39" spans="1:23" s="40" customFormat="1" ht="12.75">
      <c r="A39" s="159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60"/>
      <c r="N39" s="161"/>
      <c r="O39" s="162"/>
      <c r="P39" s="162"/>
      <c r="Q39" s="162"/>
      <c r="R39" s="162"/>
      <c r="S39" s="163"/>
      <c r="T39" s="164"/>
      <c r="U39" s="164"/>
      <c r="V39" s="164"/>
      <c r="W39" s="164"/>
    </row>
    <row r="40" spans="1:23" s="89" customFormat="1" ht="16.5" customHeight="1">
      <c r="A40" s="167"/>
      <c r="B40" s="168"/>
      <c r="C40" s="169" t="str">
        <f>Лист1!A19</f>
        <v>Генеральный директор</v>
      </c>
      <c r="D40" s="170"/>
      <c r="E40" s="170"/>
      <c r="F40" s="170"/>
      <c r="G40" s="170"/>
      <c r="H40" s="170"/>
      <c r="I40" s="170"/>
      <c r="J40" s="170"/>
      <c r="K40" s="170"/>
      <c r="L40" s="169" t="str">
        <f>3!E25</f>
        <v>Тихонова Т.Е.</v>
      </c>
      <c r="M40" s="171"/>
      <c r="N40" s="172"/>
      <c r="O40" s="173"/>
      <c r="P40" s="173"/>
      <c r="Q40" s="173"/>
      <c r="R40" s="173"/>
      <c r="S40" s="174"/>
      <c r="T40" s="175"/>
      <c r="U40" s="175"/>
      <c r="V40" s="175"/>
      <c r="W40" s="175"/>
    </row>
    <row r="41" spans="1:23" s="89" customFormat="1" ht="16.5" customHeight="1">
      <c r="A41" s="167"/>
      <c r="B41" s="168"/>
      <c r="C41" s="169"/>
      <c r="D41" s="170"/>
      <c r="E41" s="170"/>
      <c r="F41" s="170"/>
      <c r="G41" s="170"/>
      <c r="H41" s="170"/>
      <c r="I41" s="170"/>
      <c r="J41" s="170"/>
      <c r="K41" s="170"/>
      <c r="L41" s="169"/>
      <c r="M41" s="171"/>
      <c r="N41" s="172"/>
      <c r="O41" s="173"/>
      <c r="P41" s="173"/>
      <c r="Q41" s="173"/>
      <c r="R41" s="173"/>
      <c r="S41" s="174"/>
      <c r="T41" s="175"/>
      <c r="U41" s="175"/>
      <c r="V41" s="175"/>
      <c r="W41" s="175"/>
    </row>
    <row r="42" spans="1:23" s="89" customFormat="1" ht="16.5" customHeight="1">
      <c r="A42" s="167"/>
      <c r="B42" s="168"/>
      <c r="C42" s="169"/>
      <c r="D42" s="170"/>
      <c r="E42" s="170"/>
      <c r="F42" s="170"/>
      <c r="G42" s="170"/>
      <c r="H42" s="170"/>
      <c r="I42" s="170"/>
      <c r="J42" s="170"/>
      <c r="K42" s="170"/>
      <c r="L42" s="169"/>
      <c r="M42" s="171"/>
      <c r="N42" s="172"/>
      <c r="O42" s="173"/>
      <c r="P42" s="173"/>
      <c r="Q42" s="173"/>
      <c r="R42" s="173"/>
      <c r="S42" s="174"/>
      <c r="T42" s="175"/>
      <c r="U42" s="175"/>
      <c r="V42" s="175"/>
      <c r="W42" s="175"/>
    </row>
    <row r="43" spans="1:23" ht="12.75">
      <c r="A43" s="533" t="s">
        <v>135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5"/>
    </row>
    <row r="44" spans="1:23" s="40" customFormat="1" ht="12.75">
      <c r="A44" s="137">
        <v>1</v>
      </c>
      <c r="B44" s="138" t="s">
        <v>112</v>
      </c>
      <c r="C44" s="139">
        <f>D44+E44+F44+G44</f>
        <v>0</v>
      </c>
      <c r="D44" s="139">
        <f>SUM(D45:D47)</f>
        <v>0</v>
      </c>
      <c r="E44" s="139">
        <f>SUM(E45:E47)</f>
        <v>0</v>
      </c>
      <c r="F44" s="139">
        <f>SUM(F45:F47)</f>
        <v>0</v>
      </c>
      <c r="G44" s="139">
        <f>SUM(G45:G47)</f>
        <v>0</v>
      </c>
      <c r="H44" s="139">
        <f aca="true" t="shared" si="5" ref="H44:H65">I44+J44+K44+L44</f>
        <v>0</v>
      </c>
      <c r="I44" s="139">
        <f>SUM(I45:I47)</f>
        <v>0</v>
      </c>
      <c r="J44" s="139">
        <f>SUM(J45:J47)</f>
        <v>0</v>
      </c>
      <c r="K44" s="139">
        <f>SUM(K45:K47)</f>
        <v>0</v>
      </c>
      <c r="L44" s="139">
        <f>SUM(L45:L47)</f>
        <v>0</v>
      </c>
      <c r="M44" s="140" t="e">
        <f aca="true" t="shared" si="6" ref="M44:M65">C44/H44*1000</f>
        <v>#DIV/0!</v>
      </c>
      <c r="N44" s="141">
        <f aca="true" t="shared" si="7" ref="N44:N70">SUM(O44:R44)</f>
        <v>0</v>
      </c>
      <c r="O44" s="142">
        <f>SUM(O45:O47)</f>
        <v>0</v>
      </c>
      <c r="P44" s="142">
        <f>SUM(P45:P47)</f>
        <v>0</v>
      </c>
      <c r="Q44" s="142">
        <f>SUM(Q45:Q47)</f>
        <v>0</v>
      </c>
      <c r="R44" s="142">
        <f>SUM(R45:R47)</f>
        <v>0</v>
      </c>
      <c r="S44" s="143"/>
      <c r="T44" s="144"/>
      <c r="U44" s="144"/>
      <c r="V44" s="144"/>
      <c r="W44" s="144"/>
    </row>
    <row r="45" spans="1:23" ht="12.75">
      <c r="A45" s="145" t="s">
        <v>17</v>
      </c>
      <c r="B45" s="146" t="s">
        <v>113</v>
      </c>
      <c r="C45" s="139">
        <f>D45+E45+F45+G45</f>
        <v>0</v>
      </c>
      <c r="D45" s="115"/>
      <c r="E45" s="115"/>
      <c r="F45" s="115"/>
      <c r="G45" s="115"/>
      <c r="H45" s="139">
        <f t="shared" si="5"/>
        <v>0</v>
      </c>
      <c r="I45" s="115"/>
      <c r="J45" s="115"/>
      <c r="K45" s="115"/>
      <c r="L45" s="115"/>
      <c r="M45" s="140" t="e">
        <f t="shared" si="6"/>
        <v>#DIV/0!</v>
      </c>
      <c r="N45" s="141">
        <f t="shared" si="7"/>
        <v>0</v>
      </c>
      <c r="O45" s="147"/>
      <c r="P45" s="147"/>
      <c r="Q45" s="147"/>
      <c r="R45" s="147"/>
      <c r="S45" s="143"/>
      <c r="T45" s="144"/>
      <c r="U45" s="144"/>
      <c r="V45" s="144"/>
      <c r="W45" s="144"/>
    </row>
    <row r="46" spans="1:23" ht="12.75">
      <c r="A46" s="145" t="s">
        <v>19</v>
      </c>
      <c r="B46" s="146" t="s">
        <v>114</v>
      </c>
      <c r="C46" s="139">
        <f>D46+E46+F46+G46</f>
        <v>0</v>
      </c>
      <c r="D46" s="115"/>
      <c r="E46" s="115"/>
      <c r="F46" s="115"/>
      <c r="G46" s="115"/>
      <c r="H46" s="139">
        <f t="shared" si="5"/>
        <v>0</v>
      </c>
      <c r="I46" s="115"/>
      <c r="J46" s="115"/>
      <c r="K46" s="115"/>
      <c r="L46" s="115"/>
      <c r="M46" s="140" t="e">
        <f t="shared" si="6"/>
        <v>#DIV/0!</v>
      </c>
      <c r="N46" s="141">
        <f t="shared" si="7"/>
        <v>0</v>
      </c>
      <c r="O46" s="147"/>
      <c r="P46" s="147"/>
      <c r="Q46" s="147"/>
      <c r="R46" s="147"/>
      <c r="S46" s="143"/>
      <c r="T46" s="144"/>
      <c r="U46" s="144"/>
      <c r="V46" s="144"/>
      <c r="W46" s="144"/>
    </row>
    <row r="47" spans="1:23" ht="51">
      <c r="A47" s="145" t="s">
        <v>21</v>
      </c>
      <c r="B47" s="148" t="s">
        <v>115</v>
      </c>
      <c r="C47" s="139">
        <f>D47+E47+F47+G47</f>
        <v>0</v>
      </c>
      <c r="D47" s="115"/>
      <c r="E47" s="115"/>
      <c r="F47" s="115"/>
      <c r="G47" s="115"/>
      <c r="H47" s="139">
        <f t="shared" si="5"/>
        <v>0</v>
      </c>
      <c r="I47" s="115"/>
      <c r="J47" s="115"/>
      <c r="K47" s="115"/>
      <c r="L47" s="115"/>
      <c r="M47" s="140" t="e">
        <f t="shared" si="6"/>
        <v>#DIV/0!</v>
      </c>
      <c r="N47" s="141">
        <f t="shared" si="7"/>
        <v>0</v>
      </c>
      <c r="O47" s="147"/>
      <c r="P47" s="147"/>
      <c r="Q47" s="147"/>
      <c r="R47" s="147"/>
      <c r="S47" s="143"/>
      <c r="T47" s="144"/>
      <c r="U47" s="144"/>
      <c r="V47" s="144"/>
      <c r="W47" s="144"/>
    </row>
    <row r="48" spans="1:23" s="40" customFormat="1" ht="12.75">
      <c r="A48" s="137" t="s">
        <v>37</v>
      </c>
      <c r="B48" s="138" t="s">
        <v>116</v>
      </c>
      <c r="C48" s="139">
        <f>D48+E48+F48+G48</f>
        <v>0</v>
      </c>
      <c r="D48" s="139">
        <f>D53+D57+D61</f>
        <v>0</v>
      </c>
      <c r="E48" s="139">
        <f>E53+E57+E61</f>
        <v>0</v>
      </c>
      <c r="F48" s="139">
        <f>F53+F57+F61</f>
        <v>0</v>
      </c>
      <c r="G48" s="139">
        <f>G53+G57+G61</f>
        <v>0</v>
      </c>
      <c r="H48" s="139">
        <f t="shared" si="5"/>
        <v>0</v>
      </c>
      <c r="I48" s="139">
        <f>I53+I57+I61</f>
        <v>0</v>
      </c>
      <c r="J48" s="139">
        <f>J53+J57+J61</f>
        <v>0</v>
      </c>
      <c r="K48" s="139">
        <f>K53+K57+K61</f>
        <v>0</v>
      </c>
      <c r="L48" s="139">
        <f>L53+L57+L61</f>
        <v>0</v>
      </c>
      <c r="M48" s="140" t="e">
        <f t="shared" si="6"/>
        <v>#DIV/0!</v>
      </c>
      <c r="N48" s="141">
        <f t="shared" si="7"/>
        <v>0</v>
      </c>
      <c r="O48" s="142">
        <f>O53+O57+O61</f>
        <v>0</v>
      </c>
      <c r="P48" s="142">
        <f>P53+P57+P61</f>
        <v>0</v>
      </c>
      <c r="Q48" s="142">
        <f>Q53+Q57+Q61</f>
        <v>0</v>
      </c>
      <c r="R48" s="142">
        <f>R53+R57+R61</f>
        <v>0</v>
      </c>
      <c r="S48" s="143"/>
      <c r="T48" s="144"/>
      <c r="U48" s="144"/>
      <c r="V48" s="144"/>
      <c r="W48" s="144"/>
    </row>
    <row r="49" spans="1:23" s="40" customFormat="1" ht="12.75">
      <c r="A49" s="145" t="s">
        <v>40</v>
      </c>
      <c r="B49" s="138" t="s">
        <v>117</v>
      </c>
      <c r="C49" s="139">
        <v>0</v>
      </c>
      <c r="D49" s="139">
        <f>SUM(D50:D52)</f>
        <v>0</v>
      </c>
      <c r="E49" s="139">
        <f>SUM(E50:E52)</f>
        <v>0</v>
      </c>
      <c r="F49" s="139">
        <f>SUM(F50:F52)</f>
        <v>0</v>
      </c>
      <c r="G49" s="139">
        <f>SUM(G50:G52)</f>
        <v>0</v>
      </c>
      <c r="H49" s="139">
        <f t="shared" si="5"/>
        <v>0</v>
      </c>
      <c r="I49" s="139">
        <f>SUM(I50:I52)</f>
        <v>0</v>
      </c>
      <c r="J49" s="139">
        <f>SUM(J50:J52)</f>
        <v>0</v>
      </c>
      <c r="K49" s="139">
        <f>SUM(K50:K52)</f>
        <v>0</v>
      </c>
      <c r="L49" s="139">
        <f>SUM(L50:L52)</f>
        <v>0</v>
      </c>
      <c r="M49" s="140" t="e">
        <f t="shared" si="6"/>
        <v>#DIV/0!</v>
      </c>
      <c r="N49" s="141">
        <f t="shared" si="7"/>
        <v>0</v>
      </c>
      <c r="O49" s="142">
        <f>SUM(O50:O52)</f>
        <v>0</v>
      </c>
      <c r="P49" s="142">
        <f>SUM(P50:P52)</f>
        <v>0</v>
      </c>
      <c r="Q49" s="142">
        <f>SUM(Q50:Q52)</f>
        <v>0</v>
      </c>
      <c r="R49" s="142">
        <f>SUM(R50:R52)</f>
        <v>0</v>
      </c>
      <c r="S49" s="143"/>
      <c r="T49" s="143"/>
      <c r="U49" s="143"/>
      <c r="V49" s="143"/>
      <c r="W49" s="143"/>
    </row>
    <row r="50" spans="1:23" ht="12.75">
      <c r="A50" s="137"/>
      <c r="B50" s="149" t="s">
        <v>118</v>
      </c>
      <c r="C50" s="150">
        <f aca="true" t="shared" si="8" ref="C50:C65">D50+E50+F50+G50</f>
        <v>0</v>
      </c>
      <c r="D50" s="115"/>
      <c r="E50" s="115"/>
      <c r="F50" s="115"/>
      <c r="G50" s="115"/>
      <c r="H50" s="150">
        <f t="shared" si="5"/>
        <v>0</v>
      </c>
      <c r="I50" s="115"/>
      <c r="J50" s="115"/>
      <c r="K50" s="115"/>
      <c r="L50" s="115"/>
      <c r="M50" s="151" t="e">
        <f t="shared" si="6"/>
        <v>#DIV/0!</v>
      </c>
      <c r="N50" s="152">
        <f t="shared" si="7"/>
        <v>0</v>
      </c>
      <c r="O50" s="147"/>
      <c r="P50" s="147"/>
      <c r="Q50" s="147"/>
      <c r="R50" s="147"/>
      <c r="S50" s="143"/>
      <c r="T50" s="143"/>
      <c r="U50" s="143"/>
      <c r="V50" s="143"/>
      <c r="W50" s="143"/>
    </row>
    <row r="51" spans="1:23" ht="12.75">
      <c r="A51" s="137"/>
      <c r="B51" s="149" t="s">
        <v>119</v>
      </c>
      <c r="C51" s="150">
        <f t="shared" si="8"/>
        <v>0</v>
      </c>
      <c r="D51" s="115"/>
      <c r="E51" s="115"/>
      <c r="F51" s="115"/>
      <c r="G51" s="115"/>
      <c r="H51" s="150">
        <f t="shared" si="5"/>
        <v>0</v>
      </c>
      <c r="I51" s="115"/>
      <c r="J51" s="115"/>
      <c r="K51" s="115"/>
      <c r="L51" s="115"/>
      <c r="M51" s="151" t="e">
        <f t="shared" si="6"/>
        <v>#DIV/0!</v>
      </c>
      <c r="N51" s="152">
        <f t="shared" si="7"/>
        <v>0</v>
      </c>
      <c r="O51" s="147"/>
      <c r="P51" s="147"/>
      <c r="Q51" s="147"/>
      <c r="R51" s="147"/>
      <c r="S51" s="143"/>
      <c r="T51" s="143"/>
      <c r="U51" s="143"/>
      <c r="V51" s="143"/>
      <c r="W51" s="143"/>
    </row>
    <row r="52" spans="1:23" s="4" customFormat="1" ht="12.75">
      <c r="A52" s="145"/>
      <c r="B52" s="149" t="s">
        <v>120</v>
      </c>
      <c r="C52" s="150">
        <f t="shared" si="8"/>
        <v>0</v>
      </c>
      <c r="D52" s="115"/>
      <c r="E52" s="115"/>
      <c r="F52" s="115"/>
      <c r="G52" s="115"/>
      <c r="H52" s="150">
        <f t="shared" si="5"/>
        <v>0</v>
      </c>
      <c r="I52" s="115"/>
      <c r="J52" s="115"/>
      <c r="K52" s="115"/>
      <c r="L52" s="115"/>
      <c r="M52" s="151" t="e">
        <f t="shared" si="6"/>
        <v>#DIV/0!</v>
      </c>
      <c r="N52" s="152">
        <f t="shared" si="7"/>
        <v>0</v>
      </c>
      <c r="O52" s="147"/>
      <c r="P52" s="147"/>
      <c r="Q52" s="147"/>
      <c r="R52" s="147"/>
      <c r="S52" s="143"/>
      <c r="T52" s="144"/>
      <c r="U52" s="144"/>
      <c r="V52" s="144"/>
      <c r="W52" s="144"/>
    </row>
    <row r="53" spans="1:23" s="40" customFormat="1" ht="12.75">
      <c r="A53" s="145" t="s">
        <v>121</v>
      </c>
      <c r="B53" s="153" t="s">
        <v>122</v>
      </c>
      <c r="C53" s="139">
        <f t="shared" si="8"/>
        <v>0</v>
      </c>
      <c r="D53" s="139">
        <f>SUM(D54:D56)</f>
        <v>0</v>
      </c>
      <c r="E53" s="139">
        <f>SUM(E54:E56)</f>
        <v>0</v>
      </c>
      <c r="F53" s="139">
        <f>SUM(F54:F56)</f>
        <v>0</v>
      </c>
      <c r="G53" s="139">
        <f>SUM(G54:G56)</f>
        <v>0</v>
      </c>
      <c r="H53" s="139">
        <f t="shared" si="5"/>
        <v>0</v>
      </c>
      <c r="I53" s="139">
        <f>SUM(I54:I56)</f>
        <v>0</v>
      </c>
      <c r="J53" s="139">
        <f>SUM(J54:J56)</f>
        <v>0</v>
      </c>
      <c r="K53" s="139">
        <f>SUM(K54:K56)</f>
        <v>0</v>
      </c>
      <c r="L53" s="139">
        <f>SUM(L54:L56)</f>
        <v>0</v>
      </c>
      <c r="M53" s="140" t="e">
        <f t="shared" si="6"/>
        <v>#DIV/0!</v>
      </c>
      <c r="N53" s="141">
        <f t="shared" si="7"/>
        <v>0</v>
      </c>
      <c r="O53" s="154">
        <f>SUM(O54:O56)</f>
        <v>0</v>
      </c>
      <c r="P53" s="154">
        <f>SUM(P54:P56)</f>
        <v>0</v>
      </c>
      <c r="Q53" s="154">
        <f>SUM(Q54:Q56)</f>
        <v>0</v>
      </c>
      <c r="R53" s="154">
        <f>SUM(R54:R56)</f>
        <v>0</v>
      </c>
      <c r="S53" s="143"/>
      <c r="T53" s="144"/>
      <c r="U53" s="144"/>
      <c r="V53" s="144"/>
      <c r="W53" s="144"/>
    </row>
    <row r="54" spans="1:23" s="4" customFormat="1" ht="12.75">
      <c r="A54" s="145"/>
      <c r="B54" s="149" t="s">
        <v>118</v>
      </c>
      <c r="C54" s="150">
        <f t="shared" si="8"/>
        <v>0</v>
      </c>
      <c r="D54" s="115"/>
      <c r="E54" s="155"/>
      <c r="F54" s="155"/>
      <c r="G54" s="115"/>
      <c r="H54" s="150">
        <f t="shared" si="5"/>
        <v>0</v>
      </c>
      <c r="I54" s="155"/>
      <c r="J54" s="155"/>
      <c r="K54" s="155"/>
      <c r="L54" s="115"/>
      <c r="M54" s="151" t="e">
        <f t="shared" si="6"/>
        <v>#DIV/0!</v>
      </c>
      <c r="N54" s="152">
        <f t="shared" si="7"/>
        <v>0</v>
      </c>
      <c r="O54" s="156"/>
      <c r="P54" s="156"/>
      <c r="Q54" s="156"/>
      <c r="R54" s="156"/>
      <c r="S54" s="143"/>
      <c r="T54" s="144"/>
      <c r="U54" s="144"/>
      <c r="V54" s="144"/>
      <c r="W54" s="144"/>
    </row>
    <row r="55" spans="1:23" s="4" customFormat="1" ht="12.75">
      <c r="A55" s="145"/>
      <c r="B55" s="149" t="s">
        <v>119</v>
      </c>
      <c r="C55" s="150">
        <f t="shared" si="8"/>
        <v>0</v>
      </c>
      <c r="D55" s="115"/>
      <c r="E55" s="155"/>
      <c r="F55" s="155"/>
      <c r="G55" s="115"/>
      <c r="H55" s="150">
        <f t="shared" si="5"/>
        <v>0</v>
      </c>
      <c r="I55" s="155"/>
      <c r="J55" s="155"/>
      <c r="K55" s="155"/>
      <c r="L55" s="115"/>
      <c r="M55" s="151" t="e">
        <f t="shared" si="6"/>
        <v>#DIV/0!</v>
      </c>
      <c r="N55" s="152">
        <f t="shared" si="7"/>
        <v>0</v>
      </c>
      <c r="O55" s="156"/>
      <c r="P55" s="156"/>
      <c r="Q55" s="156"/>
      <c r="R55" s="156"/>
      <c r="S55" s="143"/>
      <c r="T55" s="144"/>
      <c r="U55" s="144"/>
      <c r="V55" s="144"/>
      <c r="W55" s="144"/>
    </row>
    <row r="56" spans="1:23" s="4" customFormat="1" ht="12.75">
      <c r="A56" s="145"/>
      <c r="B56" s="149" t="s">
        <v>120</v>
      </c>
      <c r="C56" s="150">
        <f t="shared" si="8"/>
        <v>0</v>
      </c>
      <c r="D56" s="115"/>
      <c r="E56" s="115"/>
      <c r="F56" s="115"/>
      <c r="G56" s="115"/>
      <c r="H56" s="150">
        <f t="shared" si="5"/>
        <v>0</v>
      </c>
      <c r="I56" s="115"/>
      <c r="J56" s="115"/>
      <c r="K56" s="115"/>
      <c r="L56" s="115"/>
      <c r="M56" s="151" t="e">
        <f t="shared" si="6"/>
        <v>#DIV/0!</v>
      </c>
      <c r="N56" s="152">
        <f t="shared" si="7"/>
        <v>0</v>
      </c>
      <c r="O56" s="156"/>
      <c r="P56" s="156"/>
      <c r="Q56" s="156"/>
      <c r="R56" s="156"/>
      <c r="S56" s="143"/>
      <c r="T56" s="144"/>
      <c r="U56" s="144"/>
      <c r="V56" s="144"/>
      <c r="W56" s="144"/>
    </row>
    <row r="57" spans="1:23" s="40" customFormat="1" ht="12.75">
      <c r="A57" s="145" t="s">
        <v>123</v>
      </c>
      <c r="B57" s="153" t="s">
        <v>124</v>
      </c>
      <c r="C57" s="139">
        <f t="shared" si="8"/>
        <v>0</v>
      </c>
      <c r="D57" s="139">
        <f>SUM(D58:D60)</f>
        <v>0</v>
      </c>
      <c r="E57" s="139">
        <f>SUM(E58:E60)</f>
        <v>0</v>
      </c>
      <c r="F57" s="139">
        <f>SUM(F58:F60)</f>
        <v>0</v>
      </c>
      <c r="G57" s="139">
        <f>SUM(G58:G60)</f>
        <v>0</v>
      </c>
      <c r="H57" s="139">
        <f t="shared" si="5"/>
        <v>0</v>
      </c>
      <c r="I57" s="139">
        <f>SUM(I58:I60)</f>
        <v>0</v>
      </c>
      <c r="J57" s="139">
        <f>SUM(J58:J60)</f>
        <v>0</v>
      </c>
      <c r="K57" s="139">
        <f>SUM(K58:K60)</f>
        <v>0</v>
      </c>
      <c r="L57" s="139">
        <f>SUM(L58:L60)</f>
        <v>0</v>
      </c>
      <c r="M57" s="140" t="e">
        <f t="shared" si="6"/>
        <v>#DIV/0!</v>
      </c>
      <c r="N57" s="141">
        <f t="shared" si="7"/>
        <v>0</v>
      </c>
      <c r="O57" s="154">
        <f>SUM(O58:O60)</f>
        <v>0</v>
      </c>
      <c r="P57" s="154">
        <f>SUM(P58:P60)</f>
        <v>0</v>
      </c>
      <c r="Q57" s="154">
        <f>SUM(Q58:Q60)</f>
        <v>0</v>
      </c>
      <c r="R57" s="154">
        <f>SUM(R58:R60)</f>
        <v>0</v>
      </c>
      <c r="S57" s="143"/>
      <c r="T57" s="144"/>
      <c r="U57" s="144"/>
      <c r="V57" s="144"/>
      <c r="W57" s="144"/>
    </row>
    <row r="58" spans="1:23" s="4" customFormat="1" ht="12.75">
      <c r="A58" s="145"/>
      <c r="B58" s="149" t="s">
        <v>118</v>
      </c>
      <c r="C58" s="150">
        <f t="shared" si="8"/>
        <v>0</v>
      </c>
      <c r="D58" s="115"/>
      <c r="E58" s="115"/>
      <c r="F58" s="115"/>
      <c r="G58" s="115"/>
      <c r="H58" s="150">
        <f t="shared" si="5"/>
        <v>0</v>
      </c>
      <c r="I58" s="115"/>
      <c r="J58" s="115"/>
      <c r="K58" s="115"/>
      <c r="L58" s="115"/>
      <c r="M58" s="151" t="e">
        <f t="shared" si="6"/>
        <v>#DIV/0!</v>
      </c>
      <c r="N58" s="152">
        <f t="shared" si="7"/>
        <v>0</v>
      </c>
      <c r="O58" s="156"/>
      <c r="P58" s="156"/>
      <c r="Q58" s="156"/>
      <c r="R58" s="156"/>
      <c r="S58" s="143"/>
      <c r="T58" s="144"/>
      <c r="U58" s="144"/>
      <c r="V58" s="144"/>
      <c r="W58" s="144"/>
    </row>
    <row r="59" spans="1:23" s="4" customFormat="1" ht="12.75">
      <c r="A59" s="145"/>
      <c r="B59" s="149" t="s">
        <v>119</v>
      </c>
      <c r="C59" s="150">
        <f t="shared" si="8"/>
        <v>0</v>
      </c>
      <c r="D59" s="115"/>
      <c r="E59" s="115"/>
      <c r="F59" s="115"/>
      <c r="G59" s="115"/>
      <c r="H59" s="150">
        <f t="shared" si="5"/>
        <v>0</v>
      </c>
      <c r="I59" s="115"/>
      <c r="J59" s="115"/>
      <c r="K59" s="115"/>
      <c r="L59" s="115"/>
      <c r="M59" s="151" t="e">
        <f t="shared" si="6"/>
        <v>#DIV/0!</v>
      </c>
      <c r="N59" s="152">
        <f t="shared" si="7"/>
        <v>0</v>
      </c>
      <c r="O59" s="156"/>
      <c r="P59" s="156"/>
      <c r="Q59" s="156"/>
      <c r="R59" s="156"/>
      <c r="S59" s="143"/>
      <c r="T59" s="144"/>
      <c r="U59" s="144"/>
      <c r="V59" s="144"/>
      <c r="W59" s="144"/>
    </row>
    <row r="60" spans="1:23" s="4" customFormat="1" ht="12.75">
      <c r="A60" s="145"/>
      <c r="B60" s="149" t="s">
        <v>120</v>
      </c>
      <c r="C60" s="150">
        <f t="shared" si="8"/>
        <v>0</v>
      </c>
      <c r="D60" s="115"/>
      <c r="E60" s="115"/>
      <c r="F60" s="115"/>
      <c r="G60" s="115"/>
      <c r="H60" s="150">
        <f t="shared" si="5"/>
        <v>0</v>
      </c>
      <c r="I60" s="115"/>
      <c r="J60" s="115"/>
      <c r="K60" s="115"/>
      <c r="L60" s="115"/>
      <c r="M60" s="151" t="e">
        <f t="shared" si="6"/>
        <v>#DIV/0!</v>
      </c>
      <c r="N60" s="152">
        <f t="shared" si="7"/>
        <v>0</v>
      </c>
      <c r="O60" s="156"/>
      <c r="P60" s="156"/>
      <c r="Q60" s="156"/>
      <c r="R60" s="156"/>
      <c r="S60" s="143"/>
      <c r="T60" s="144"/>
      <c r="U60" s="144"/>
      <c r="V60" s="144"/>
      <c r="W60" s="144"/>
    </row>
    <row r="61" spans="1:23" s="40" customFormat="1" ht="25.5">
      <c r="A61" s="145" t="s">
        <v>125</v>
      </c>
      <c r="B61" s="157" t="s">
        <v>126</v>
      </c>
      <c r="C61" s="139">
        <f t="shared" si="8"/>
        <v>0</v>
      </c>
      <c r="D61" s="139">
        <f>SUM(D62:D64)</f>
        <v>0</v>
      </c>
      <c r="E61" s="139">
        <f>SUM(E62:E64)</f>
        <v>0</v>
      </c>
      <c r="F61" s="139">
        <f>SUM(F62:F64)</f>
        <v>0</v>
      </c>
      <c r="G61" s="139">
        <f>SUM(G62:G64)</f>
        <v>0</v>
      </c>
      <c r="H61" s="139">
        <f t="shared" si="5"/>
        <v>0</v>
      </c>
      <c r="I61" s="139">
        <f>SUM(I62:I64)</f>
        <v>0</v>
      </c>
      <c r="J61" s="139">
        <f>SUM(J62:J64)</f>
        <v>0</v>
      </c>
      <c r="K61" s="139">
        <f>SUM(K62:K64)</f>
        <v>0</v>
      </c>
      <c r="L61" s="139">
        <f>SUM(L62:L64)</f>
        <v>0</v>
      </c>
      <c r="M61" s="140" t="e">
        <f t="shared" si="6"/>
        <v>#DIV/0!</v>
      </c>
      <c r="N61" s="141">
        <f t="shared" si="7"/>
        <v>0</v>
      </c>
      <c r="O61" s="154">
        <f>SUM(O62:O64)</f>
        <v>0</v>
      </c>
      <c r="P61" s="154">
        <f>SUM(P62:P64)</f>
        <v>0</v>
      </c>
      <c r="Q61" s="154">
        <f>SUM(Q62:Q64)</f>
        <v>0</v>
      </c>
      <c r="R61" s="154">
        <f>SUM(R62:R64)</f>
        <v>0</v>
      </c>
      <c r="S61" s="143"/>
      <c r="T61" s="144"/>
      <c r="U61" s="144"/>
      <c r="V61" s="144"/>
      <c r="W61" s="144"/>
    </row>
    <row r="62" spans="1:23" s="4" customFormat="1" ht="12.75">
      <c r="A62" s="145"/>
      <c r="B62" s="149" t="s">
        <v>118</v>
      </c>
      <c r="C62" s="150">
        <f t="shared" si="8"/>
        <v>0</v>
      </c>
      <c r="D62" s="115"/>
      <c r="E62" s="115"/>
      <c r="F62" s="115"/>
      <c r="G62" s="115"/>
      <c r="H62" s="150">
        <f t="shared" si="5"/>
        <v>0</v>
      </c>
      <c r="I62" s="115"/>
      <c r="J62" s="115"/>
      <c r="K62" s="115"/>
      <c r="L62" s="115"/>
      <c r="M62" s="151" t="e">
        <f t="shared" si="6"/>
        <v>#DIV/0!</v>
      </c>
      <c r="N62" s="152">
        <f t="shared" si="7"/>
        <v>0</v>
      </c>
      <c r="O62" s="156"/>
      <c r="P62" s="156"/>
      <c r="Q62" s="156"/>
      <c r="R62" s="156"/>
      <c r="S62" s="143"/>
      <c r="T62" s="144"/>
      <c r="U62" s="144"/>
      <c r="V62" s="144"/>
      <c r="W62" s="144"/>
    </row>
    <row r="63" spans="1:23" s="4" customFormat="1" ht="12.75">
      <c r="A63" s="145"/>
      <c r="B63" s="149" t="s">
        <v>119</v>
      </c>
      <c r="C63" s="150">
        <f t="shared" si="8"/>
        <v>0</v>
      </c>
      <c r="D63" s="115"/>
      <c r="E63" s="115"/>
      <c r="F63" s="115"/>
      <c r="G63" s="115"/>
      <c r="H63" s="150">
        <f t="shared" si="5"/>
        <v>0</v>
      </c>
      <c r="I63" s="115"/>
      <c r="J63" s="115"/>
      <c r="K63" s="115"/>
      <c r="L63" s="115"/>
      <c r="M63" s="151" t="e">
        <f t="shared" si="6"/>
        <v>#DIV/0!</v>
      </c>
      <c r="N63" s="152">
        <f t="shared" si="7"/>
        <v>0</v>
      </c>
      <c r="O63" s="156"/>
      <c r="P63" s="156"/>
      <c r="Q63" s="156"/>
      <c r="R63" s="156"/>
      <c r="S63" s="143"/>
      <c r="T63" s="144"/>
      <c r="U63" s="144"/>
      <c r="V63" s="144"/>
      <c r="W63" s="144"/>
    </row>
    <row r="64" spans="1:23" s="4" customFormat="1" ht="12.75">
      <c r="A64" s="145"/>
      <c r="B64" s="149" t="s">
        <v>120</v>
      </c>
      <c r="C64" s="150">
        <f t="shared" si="8"/>
        <v>0</v>
      </c>
      <c r="D64" s="115"/>
      <c r="E64" s="115"/>
      <c r="F64" s="115"/>
      <c r="G64" s="115"/>
      <c r="H64" s="150">
        <f t="shared" si="5"/>
        <v>0</v>
      </c>
      <c r="I64" s="115"/>
      <c r="J64" s="115"/>
      <c r="K64" s="115"/>
      <c r="L64" s="115"/>
      <c r="M64" s="151" t="e">
        <f t="shared" si="6"/>
        <v>#DIV/0!</v>
      </c>
      <c r="N64" s="152">
        <f t="shared" si="7"/>
        <v>0</v>
      </c>
      <c r="O64" s="156"/>
      <c r="P64" s="156"/>
      <c r="Q64" s="156"/>
      <c r="R64" s="156"/>
      <c r="S64" s="143"/>
      <c r="T64" s="144"/>
      <c r="U64" s="144"/>
      <c r="V64" s="144"/>
      <c r="W64" s="144"/>
    </row>
    <row r="65" spans="1:23" ht="25.5">
      <c r="A65" s="145" t="s">
        <v>12</v>
      </c>
      <c r="B65" s="158" t="s">
        <v>78</v>
      </c>
      <c r="C65" s="139">
        <f t="shared" si="8"/>
        <v>0</v>
      </c>
      <c r="D65" s="139">
        <f>SUM(D66:D69)</f>
        <v>0</v>
      </c>
      <c r="E65" s="139">
        <f>SUM(E66:E69)</f>
        <v>0</v>
      </c>
      <c r="F65" s="139">
        <f>SUM(F66:F69)</f>
        <v>0</v>
      </c>
      <c r="G65" s="139">
        <f>SUM(G66:G69)</f>
        <v>0</v>
      </c>
      <c r="H65" s="139">
        <f t="shared" si="5"/>
        <v>0</v>
      </c>
      <c r="I65" s="139">
        <f>SUM(I66:I69)</f>
        <v>0</v>
      </c>
      <c r="J65" s="139">
        <f>SUM(J66:J69)</f>
        <v>0</v>
      </c>
      <c r="K65" s="139">
        <f>SUM(K66:K69)</f>
        <v>0</v>
      </c>
      <c r="L65" s="139">
        <f>SUM(L66:L69)</f>
        <v>0</v>
      </c>
      <c r="M65" s="140" t="e">
        <f t="shared" si="6"/>
        <v>#DIV/0!</v>
      </c>
      <c r="N65" s="141">
        <f t="shared" si="7"/>
        <v>0</v>
      </c>
      <c r="O65" s="154">
        <f>SUM(O66:O69)</f>
        <v>0</v>
      </c>
      <c r="P65" s="154">
        <f>SUM(P66:P69)</f>
        <v>0</v>
      </c>
      <c r="Q65" s="154">
        <f>SUM(Q66:Q69)</f>
        <v>0</v>
      </c>
      <c r="R65" s="154">
        <f>SUM(R66:R69)</f>
        <v>0</v>
      </c>
      <c r="S65" s="143"/>
      <c r="T65" s="144"/>
      <c r="U65" s="144"/>
      <c r="V65" s="144"/>
      <c r="W65" s="144"/>
    </row>
    <row r="66" spans="1:23" s="4" customFormat="1" ht="12.75">
      <c r="A66" s="145"/>
      <c r="B66" s="149" t="s">
        <v>127</v>
      </c>
      <c r="C66" s="150">
        <f>D66+E66+F66+G66</f>
        <v>0</v>
      </c>
      <c r="D66" s="115"/>
      <c r="E66" s="115"/>
      <c r="F66" s="115"/>
      <c r="G66" s="115"/>
      <c r="H66" s="150">
        <f>I66+J66+K66+L66</f>
        <v>0</v>
      </c>
      <c r="I66" s="115"/>
      <c r="J66" s="115"/>
      <c r="K66" s="115"/>
      <c r="L66" s="115"/>
      <c r="M66" s="151" t="e">
        <f>C66/H66*1000</f>
        <v>#DIV/0!</v>
      </c>
      <c r="N66" s="152">
        <f t="shared" si="7"/>
        <v>0</v>
      </c>
      <c r="O66" s="147"/>
      <c r="P66" s="147"/>
      <c r="Q66" s="147"/>
      <c r="R66" s="147"/>
      <c r="S66" s="143"/>
      <c r="T66" s="144"/>
      <c r="U66" s="144"/>
      <c r="V66" s="144"/>
      <c r="W66" s="144"/>
    </row>
    <row r="67" spans="1:23" s="4" customFormat="1" ht="12.75">
      <c r="A67" s="145"/>
      <c r="B67" s="149"/>
      <c r="C67" s="150">
        <f>D67+E67+F67+G67</f>
        <v>0</v>
      </c>
      <c r="D67" s="115"/>
      <c r="E67" s="115"/>
      <c r="F67" s="115"/>
      <c r="G67" s="115"/>
      <c r="H67" s="150">
        <f>I67+J67+K67+L67</f>
        <v>0</v>
      </c>
      <c r="I67" s="115"/>
      <c r="J67" s="115"/>
      <c r="K67" s="115"/>
      <c r="L67" s="115"/>
      <c r="M67" s="151"/>
      <c r="N67" s="152"/>
      <c r="O67" s="147"/>
      <c r="P67" s="147"/>
      <c r="Q67" s="147"/>
      <c r="R67" s="147"/>
      <c r="S67" s="143"/>
      <c r="T67" s="144"/>
      <c r="U67" s="144"/>
      <c r="V67" s="144"/>
      <c r="W67" s="144"/>
    </row>
    <row r="68" spans="1:23" s="4" customFormat="1" ht="12.75">
      <c r="A68" s="145"/>
      <c r="B68" s="149" t="s">
        <v>128</v>
      </c>
      <c r="C68" s="150">
        <f>D68+E68+F68+G68</f>
        <v>0</v>
      </c>
      <c r="D68" s="115"/>
      <c r="E68" s="115"/>
      <c r="F68" s="115"/>
      <c r="G68" s="115"/>
      <c r="H68" s="150">
        <f>I68+J68+K68+L68</f>
        <v>0</v>
      </c>
      <c r="I68" s="115"/>
      <c r="J68" s="115"/>
      <c r="K68" s="115"/>
      <c r="L68" s="115"/>
      <c r="M68" s="151" t="e">
        <f>C68/H68*1000</f>
        <v>#DIV/0!</v>
      </c>
      <c r="N68" s="152">
        <f t="shared" si="7"/>
        <v>0</v>
      </c>
      <c r="O68" s="147"/>
      <c r="P68" s="147"/>
      <c r="Q68" s="147"/>
      <c r="R68" s="147"/>
      <c r="S68" s="143"/>
      <c r="T68" s="144"/>
      <c r="U68" s="144"/>
      <c r="V68" s="144"/>
      <c r="W68" s="144"/>
    </row>
    <row r="69" spans="1:23" s="4" customFormat="1" ht="12.75">
      <c r="A69" s="145"/>
      <c r="B69" s="149" t="s">
        <v>129</v>
      </c>
      <c r="C69" s="150">
        <f>D69+E69+F69+G69</f>
        <v>0</v>
      </c>
      <c r="D69" s="115"/>
      <c r="E69" s="115"/>
      <c r="F69" s="115"/>
      <c r="G69" s="115"/>
      <c r="H69" s="150">
        <f>I69+J69+K69+L69</f>
        <v>0</v>
      </c>
      <c r="I69" s="115"/>
      <c r="J69" s="115"/>
      <c r="K69" s="115"/>
      <c r="L69" s="115"/>
      <c r="M69" s="151" t="e">
        <f>C69/H69*1000</f>
        <v>#DIV/0!</v>
      </c>
      <c r="N69" s="152">
        <f t="shared" si="7"/>
        <v>0</v>
      </c>
      <c r="O69" s="147"/>
      <c r="P69" s="147"/>
      <c r="Q69" s="147"/>
      <c r="R69" s="147"/>
      <c r="S69" s="143"/>
      <c r="T69" s="144"/>
      <c r="U69" s="144"/>
      <c r="V69" s="144"/>
      <c r="W69" s="144"/>
    </row>
    <row r="70" spans="1:23" s="40" customFormat="1" ht="12.75">
      <c r="A70" s="145" t="s">
        <v>130</v>
      </c>
      <c r="B70" s="146" t="s">
        <v>131</v>
      </c>
      <c r="C70" s="139">
        <f>D70+E70+F70+G70</f>
        <v>0</v>
      </c>
      <c r="D70" s="139">
        <f>D44+D48+D65</f>
        <v>0</v>
      </c>
      <c r="E70" s="139">
        <f>E44+E48+E65</f>
        <v>0</v>
      </c>
      <c r="F70" s="139">
        <f>F44+F48+F65</f>
        <v>0</v>
      </c>
      <c r="G70" s="139">
        <f>G44+G48+G65</f>
        <v>0</v>
      </c>
      <c r="H70" s="139">
        <f>I70+J70+K70+L70</f>
        <v>0</v>
      </c>
      <c r="I70" s="139">
        <f>I44+I48+I65</f>
        <v>0</v>
      </c>
      <c r="J70" s="139">
        <f>J44+J48+J65</f>
        <v>0</v>
      </c>
      <c r="K70" s="139">
        <f>K44+K48+K65</f>
        <v>0</v>
      </c>
      <c r="L70" s="139">
        <f>L44+L48+L65</f>
        <v>0</v>
      </c>
      <c r="M70" s="140" t="e">
        <f>C70/H70*1000</f>
        <v>#DIV/0!</v>
      </c>
      <c r="N70" s="141">
        <f t="shared" si="7"/>
        <v>0</v>
      </c>
      <c r="O70" s="142">
        <f>O44+O48+O65</f>
        <v>0</v>
      </c>
      <c r="P70" s="142">
        <f>P44+P48+P65</f>
        <v>0</v>
      </c>
      <c r="Q70" s="142">
        <f>Q44+Q48+Q65</f>
        <v>0</v>
      </c>
      <c r="R70" s="142">
        <f>R44+R48+R65</f>
        <v>0</v>
      </c>
      <c r="S70" s="143"/>
      <c r="T70" s="144"/>
      <c r="U70" s="144"/>
      <c r="V70" s="144"/>
      <c r="W70" s="144"/>
    </row>
    <row r="71" spans="1:23" s="36" customFormat="1" ht="12.75">
      <c r="A71" s="159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60"/>
      <c r="N71" s="161"/>
      <c r="O71" s="162"/>
      <c r="P71" s="162"/>
      <c r="Q71" s="162"/>
      <c r="R71" s="162"/>
      <c r="S71" s="163"/>
      <c r="T71" s="164"/>
      <c r="U71" s="164"/>
      <c r="V71" s="164"/>
      <c r="W71" s="164"/>
    </row>
    <row r="72" spans="1:23" s="40" customFormat="1" ht="12.75">
      <c r="A72" s="37"/>
      <c r="B72" s="176" t="s">
        <v>132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8"/>
      <c r="O72" s="179"/>
      <c r="P72" s="179"/>
      <c r="Q72" s="179"/>
      <c r="R72" s="179"/>
      <c r="S72" s="36"/>
      <c r="T72" s="36"/>
      <c r="U72" s="36"/>
      <c r="V72" s="36"/>
      <c r="W72" s="36"/>
    </row>
    <row r="73" spans="1:23" s="40" customFormat="1" ht="12.75">
      <c r="A73" s="37"/>
      <c r="B73" s="180" t="s">
        <v>133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8"/>
      <c r="O73" s="179"/>
      <c r="P73" s="179"/>
      <c r="Q73" s="179"/>
      <c r="R73" s="179"/>
      <c r="S73" s="36"/>
      <c r="T73" s="36"/>
      <c r="U73" s="36"/>
      <c r="V73" s="36"/>
      <c r="W73" s="36"/>
    </row>
    <row r="74" ht="12.75">
      <c r="B74" s="166" t="s">
        <v>134</v>
      </c>
    </row>
    <row r="75" spans="1:23" s="40" customFormat="1" ht="12.75">
      <c r="A75" s="37"/>
      <c r="B75" s="180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8"/>
      <c r="O75" s="179"/>
      <c r="P75" s="179"/>
      <c r="Q75" s="179"/>
      <c r="R75" s="179"/>
      <c r="S75" s="36"/>
      <c r="T75" s="36"/>
      <c r="U75" s="36"/>
      <c r="V75" s="36"/>
      <c r="W75" s="36"/>
    </row>
    <row r="76" spans="1:23" s="40" customFormat="1" ht="12.75">
      <c r="A76" s="159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60"/>
      <c r="N76" s="161"/>
      <c r="O76" s="162"/>
      <c r="P76" s="162"/>
      <c r="Q76" s="162"/>
      <c r="R76" s="162"/>
      <c r="S76" s="34"/>
      <c r="T76" s="181"/>
      <c r="U76" s="181"/>
      <c r="V76" s="181"/>
      <c r="W76" s="181"/>
    </row>
    <row r="77" spans="1:23" s="89" customFormat="1" ht="15.75">
      <c r="A77" s="167"/>
      <c r="B77" s="168"/>
      <c r="C77" s="169" t="str">
        <f>Лист1!A19</f>
        <v>Генеральный директор</v>
      </c>
      <c r="D77" s="170"/>
      <c r="E77" s="170"/>
      <c r="F77" s="170"/>
      <c r="G77" s="170"/>
      <c r="H77" s="170"/>
      <c r="I77" s="170"/>
      <c r="J77" s="170"/>
      <c r="K77" s="170"/>
      <c r="L77" s="169" t="str">
        <f>3!E25</f>
        <v>Тихонова Т.Е.</v>
      </c>
      <c r="M77" s="171"/>
      <c r="N77" s="172"/>
      <c r="O77" s="173"/>
      <c r="P77" s="173"/>
      <c r="Q77" s="173"/>
      <c r="R77" s="173"/>
      <c r="S77" s="168"/>
      <c r="T77" s="182"/>
      <c r="U77" s="182"/>
      <c r="V77" s="182"/>
      <c r="W77" s="182"/>
    </row>
    <row r="78" spans="1:23" s="89" customFormat="1" ht="15.75">
      <c r="A78" s="167"/>
      <c r="B78" s="168"/>
      <c r="C78" s="169"/>
      <c r="D78" s="170"/>
      <c r="E78" s="170"/>
      <c r="F78" s="170"/>
      <c r="G78" s="170"/>
      <c r="H78" s="170"/>
      <c r="I78" s="170"/>
      <c r="J78" s="170"/>
      <c r="K78" s="170"/>
      <c r="L78" s="169"/>
      <c r="M78" s="171"/>
      <c r="N78" s="172"/>
      <c r="O78" s="173"/>
      <c r="P78" s="173"/>
      <c r="Q78" s="173"/>
      <c r="R78" s="173"/>
      <c r="S78" s="168"/>
      <c r="T78" s="182"/>
      <c r="U78" s="182"/>
      <c r="V78" s="182"/>
      <c r="W78" s="182"/>
    </row>
    <row r="79" spans="1:23" s="89" customFormat="1" ht="15.75">
      <c r="A79" s="167"/>
      <c r="B79" s="168"/>
      <c r="C79" s="169"/>
      <c r="D79" s="170"/>
      <c r="E79" s="170"/>
      <c r="F79" s="170"/>
      <c r="G79" s="170"/>
      <c r="H79" s="170"/>
      <c r="I79" s="170"/>
      <c r="J79" s="170"/>
      <c r="K79" s="170"/>
      <c r="L79" s="169"/>
      <c r="M79" s="171"/>
      <c r="N79" s="172"/>
      <c r="O79" s="173"/>
      <c r="P79" s="173"/>
      <c r="Q79" s="173"/>
      <c r="R79" s="173"/>
      <c r="S79" s="168"/>
      <c r="T79" s="182"/>
      <c r="U79" s="182"/>
      <c r="V79" s="182"/>
      <c r="W79" s="182"/>
    </row>
    <row r="80" spans="1:23" s="89" customFormat="1" ht="15.75">
      <c r="A80" s="167"/>
      <c r="B80" s="168"/>
      <c r="C80" s="169"/>
      <c r="D80" s="170"/>
      <c r="E80" s="170"/>
      <c r="F80" s="170"/>
      <c r="G80" s="170"/>
      <c r="H80" s="170"/>
      <c r="I80" s="170"/>
      <c r="J80" s="170"/>
      <c r="K80" s="170"/>
      <c r="L80" s="169"/>
      <c r="M80" s="171"/>
      <c r="N80" s="172"/>
      <c r="O80" s="173"/>
      <c r="P80" s="173"/>
      <c r="Q80" s="173"/>
      <c r="R80" s="173"/>
      <c r="S80" s="168"/>
      <c r="T80" s="182"/>
      <c r="U80" s="182"/>
      <c r="V80" s="182"/>
      <c r="W80" s="182"/>
    </row>
    <row r="81" spans="1:23" s="89" customFormat="1" ht="15.75">
      <c r="A81" s="167"/>
      <c r="B81" s="168"/>
      <c r="C81" s="169"/>
      <c r="D81" s="170"/>
      <c r="E81" s="170"/>
      <c r="F81" s="170"/>
      <c r="G81" s="170"/>
      <c r="H81" s="170"/>
      <c r="I81" s="170"/>
      <c r="J81" s="170"/>
      <c r="K81" s="170"/>
      <c r="L81" s="169"/>
      <c r="M81" s="171"/>
      <c r="N81" s="172"/>
      <c r="O81" s="173"/>
      <c r="P81" s="173"/>
      <c r="Q81" s="173"/>
      <c r="R81" s="173"/>
      <c r="S81" s="168"/>
      <c r="T81" s="182"/>
      <c r="U81" s="182"/>
      <c r="V81" s="182"/>
      <c r="W81" s="182"/>
    </row>
    <row r="82" spans="1:23" ht="15.75">
      <c r="A82" s="518" t="s">
        <v>522</v>
      </c>
      <c r="B82" s="519"/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20"/>
    </row>
    <row r="83" spans="1:23" s="40" customFormat="1" ht="12.75">
      <c r="A83" s="137">
        <v>1</v>
      </c>
      <c r="B83" s="138" t="s">
        <v>112</v>
      </c>
      <c r="C83" s="139">
        <f>D83+E83+F83+G83</f>
        <v>0.75265862</v>
      </c>
      <c r="D83" s="139">
        <f>SUM(D84:D86)</f>
        <v>0</v>
      </c>
      <c r="E83" s="139">
        <f>SUM(E84:E86)</f>
        <v>0</v>
      </c>
      <c r="F83" s="139">
        <f>SUM(F84:F86)</f>
        <v>0.054593619999999995</v>
      </c>
      <c r="G83" s="139">
        <f>SUM(G84:G86)</f>
        <v>0.6980649999999999</v>
      </c>
      <c r="H83" s="139">
        <f aca="true" t="shared" si="9" ref="H83:H112">I83+J83+K83+L83</f>
        <v>0.434600323965135</v>
      </c>
      <c r="I83" s="139">
        <f>SUM(I84:I86)</f>
        <v>0</v>
      </c>
      <c r="J83" s="139">
        <f>SUM(J84:J86)</f>
        <v>0</v>
      </c>
      <c r="K83" s="139">
        <f>SUM(K84:K86)</f>
        <v>0.04412417541393272</v>
      </c>
      <c r="L83" s="139">
        <f>SUM(L84:L86)</f>
        <v>0.3904761485512023</v>
      </c>
      <c r="M83" s="140">
        <f aca="true" t="shared" si="10" ref="M83:M112">C83/H83*1000</f>
        <v>1731.8409087527064</v>
      </c>
      <c r="N83" s="141">
        <f aca="true" t="shared" si="11" ref="N83:N113">SUM(O83:R83)</f>
        <v>6</v>
      </c>
      <c r="O83" s="142">
        <f>SUM(O84:O86)</f>
        <v>0</v>
      </c>
      <c r="P83" s="142">
        <f>SUM(P84:P86)</f>
        <v>0</v>
      </c>
      <c r="Q83" s="142">
        <f>SUM(Q84:Q86)</f>
        <v>0</v>
      </c>
      <c r="R83" s="142">
        <f>SUM(R84:R86)</f>
        <v>6</v>
      </c>
      <c r="S83" s="143"/>
      <c r="T83" s="144"/>
      <c r="U83" s="144"/>
      <c r="V83" s="144"/>
      <c r="W83" s="144"/>
    </row>
    <row r="84" spans="1:23" ht="12.75">
      <c r="A84" s="145" t="s">
        <v>17</v>
      </c>
      <c r="B84" s="146" t="s">
        <v>113</v>
      </c>
      <c r="C84" s="139">
        <f>D84+E84+F84+G84</f>
        <v>0.43884499999999993</v>
      </c>
      <c r="D84" s="115"/>
      <c r="E84" s="115"/>
      <c r="F84" s="446"/>
      <c r="G84" s="447">
        <f>((388.041+442.295+171.255)/1000)-0.562746</f>
        <v>0.43884499999999993</v>
      </c>
      <c r="H84" s="139">
        <f t="shared" si="9"/>
        <v>0.18096701030927834</v>
      </c>
      <c r="I84" s="115"/>
      <c r="J84" s="115"/>
      <c r="K84" s="115"/>
      <c r="L84" s="115">
        <v>0.18096701030927834</v>
      </c>
      <c r="M84" s="140">
        <f t="shared" si="10"/>
        <v>2425</v>
      </c>
      <c r="N84" s="141">
        <f t="shared" si="11"/>
        <v>0</v>
      </c>
      <c r="O84" s="147"/>
      <c r="P84" s="147"/>
      <c r="Q84" s="147"/>
      <c r="R84" s="147"/>
      <c r="S84" s="143"/>
      <c r="T84" s="144"/>
      <c r="U84" s="144"/>
      <c r="V84" s="144"/>
      <c r="W84" s="144"/>
    </row>
    <row r="85" spans="1:23" ht="12.75">
      <c r="A85" s="145" t="s">
        <v>19</v>
      </c>
      <c r="B85" s="146" t="s">
        <v>114</v>
      </c>
      <c r="C85" s="139">
        <f>D85+E85+F85+G85</f>
        <v>0.31381362</v>
      </c>
      <c r="D85" s="115"/>
      <c r="E85" s="115"/>
      <c r="F85" s="447">
        <f>((98.09862)/1000)-0.043505</f>
        <v>0.054593619999999995</v>
      </c>
      <c r="G85" s="447">
        <f>((453.6+87.2+45.36+6.56+18.74)/1000)-0.35224</f>
        <v>0.25922</v>
      </c>
      <c r="H85" s="139">
        <f t="shared" si="9"/>
        <v>0.2536333136558567</v>
      </c>
      <c r="I85" s="115"/>
      <c r="J85" s="115"/>
      <c r="K85" s="115">
        <v>0.04412417541393272</v>
      </c>
      <c r="L85" s="115">
        <v>0.20950913824192396</v>
      </c>
      <c r="M85" s="140">
        <f t="shared" si="10"/>
        <v>1237.272878222138</v>
      </c>
      <c r="N85" s="141">
        <f t="shared" si="11"/>
        <v>6</v>
      </c>
      <c r="O85" s="147"/>
      <c r="P85" s="147"/>
      <c r="Q85" s="147"/>
      <c r="R85" s="147">
        <v>6</v>
      </c>
      <c r="S85" s="143"/>
      <c r="T85" s="144"/>
      <c r="U85" s="144"/>
      <c r="V85" s="144"/>
      <c r="W85" s="144"/>
    </row>
    <row r="86" spans="1:23" ht="51">
      <c r="A86" s="145" t="s">
        <v>21</v>
      </c>
      <c r="B86" s="148" t="s">
        <v>115</v>
      </c>
      <c r="C86" s="139">
        <f>D86+E86+F86+G86</f>
        <v>0</v>
      </c>
      <c r="D86" s="115"/>
      <c r="E86" s="115"/>
      <c r="F86" s="446"/>
      <c r="G86" s="446"/>
      <c r="H86" s="139">
        <f t="shared" si="9"/>
        <v>0</v>
      </c>
      <c r="I86" s="115"/>
      <c r="J86" s="115"/>
      <c r="K86" s="115"/>
      <c r="L86" s="115"/>
      <c r="M86" s="140" t="e">
        <f t="shared" si="10"/>
        <v>#DIV/0!</v>
      </c>
      <c r="N86" s="141">
        <f t="shared" si="11"/>
        <v>0</v>
      </c>
      <c r="O86" s="147"/>
      <c r="P86" s="147"/>
      <c r="Q86" s="147"/>
      <c r="R86" s="147"/>
      <c r="S86" s="143"/>
      <c r="T86" s="144"/>
      <c r="U86" s="144"/>
      <c r="V86" s="144"/>
      <c r="W86" s="144"/>
    </row>
    <row r="87" spans="1:23" s="40" customFormat="1" ht="12.75">
      <c r="A87" s="137" t="s">
        <v>37</v>
      </c>
      <c r="B87" s="138" t="s">
        <v>116</v>
      </c>
      <c r="C87" s="139">
        <f>D87+E87+F87+G87</f>
        <v>0.77827096</v>
      </c>
      <c r="D87" s="139">
        <f>D92+D105+D109</f>
        <v>0</v>
      </c>
      <c r="E87" s="139">
        <f>E92+E105+E109</f>
        <v>0</v>
      </c>
      <c r="F87" s="139">
        <f>F92+F105+F109</f>
        <v>0.23799600000000004</v>
      </c>
      <c r="G87" s="139">
        <f>G92+G105+G109</f>
        <v>0.54027496</v>
      </c>
      <c r="H87" s="139">
        <f t="shared" si="9"/>
        <v>0.28102749881883715</v>
      </c>
      <c r="I87" s="139">
        <f>I92+I105+I109</f>
        <v>0</v>
      </c>
      <c r="J87" s="139">
        <f>J92+J105+J109</f>
        <v>0</v>
      </c>
      <c r="K87" s="139">
        <f>K92+K105+K109</f>
        <v>0.11555630004843252</v>
      </c>
      <c r="L87" s="139">
        <f>L92+L105+L109</f>
        <v>0.16547119877040461</v>
      </c>
      <c r="M87" s="140">
        <f t="shared" si="10"/>
        <v>2769.376531731182</v>
      </c>
      <c r="N87" s="141">
        <f t="shared" si="11"/>
        <v>46</v>
      </c>
      <c r="O87" s="142">
        <f>O92+O105+O109</f>
        <v>0</v>
      </c>
      <c r="P87" s="142">
        <f>P92+P105+P109</f>
        <v>0</v>
      </c>
      <c r="Q87" s="142">
        <f>Q92+Q105+Q109</f>
        <v>2</v>
      </c>
      <c r="R87" s="142">
        <f>R92+R105+R109</f>
        <v>44</v>
      </c>
      <c r="S87" s="143"/>
      <c r="T87" s="144"/>
      <c r="U87" s="144"/>
      <c r="V87" s="144"/>
      <c r="W87" s="144"/>
    </row>
    <row r="88" spans="1:23" s="40" customFormat="1" ht="12.75">
      <c r="A88" s="145" t="s">
        <v>40</v>
      </c>
      <c r="B88" s="138" t="s">
        <v>117</v>
      </c>
      <c r="C88" s="139">
        <v>0</v>
      </c>
      <c r="D88" s="139">
        <f>SUM(D89:D91)</f>
        <v>0</v>
      </c>
      <c r="E88" s="139">
        <f>SUM(E89:E91)</f>
        <v>0</v>
      </c>
      <c r="F88" s="139">
        <f>SUM(F89:F91)</f>
        <v>0</v>
      </c>
      <c r="G88" s="139">
        <f>SUM(G89:G91)</f>
        <v>0</v>
      </c>
      <c r="H88" s="139">
        <f t="shared" si="9"/>
        <v>0</v>
      </c>
      <c r="I88" s="139">
        <f>SUM(I89:I91)</f>
        <v>0</v>
      </c>
      <c r="J88" s="139">
        <f>SUM(J89:J91)</f>
        <v>0</v>
      </c>
      <c r="K88" s="139">
        <f>SUM(K89:K91)</f>
        <v>0</v>
      </c>
      <c r="L88" s="139">
        <f>SUM(L89:L91)</f>
        <v>0</v>
      </c>
      <c r="M88" s="140" t="e">
        <f t="shared" si="10"/>
        <v>#DIV/0!</v>
      </c>
      <c r="N88" s="141">
        <f>SUM(O88:R88)</f>
        <v>0</v>
      </c>
      <c r="O88" s="142">
        <f>SUM(O89:O91)</f>
        <v>0</v>
      </c>
      <c r="P88" s="142">
        <f>SUM(P89:P91)</f>
        <v>0</v>
      </c>
      <c r="Q88" s="142">
        <f>SUM(Q89:Q91)</f>
        <v>0</v>
      </c>
      <c r="R88" s="142">
        <f>SUM(R89:R91)</f>
        <v>0</v>
      </c>
      <c r="S88" s="143"/>
      <c r="T88" s="143"/>
      <c r="U88" s="143"/>
      <c r="V88" s="143"/>
      <c r="W88" s="143"/>
    </row>
    <row r="89" spans="1:23" ht="12.75">
      <c r="A89" s="137"/>
      <c r="B89" s="149" t="s">
        <v>118</v>
      </c>
      <c r="C89" s="150">
        <f aca="true" t="shared" si="12" ref="C89:C112">D89+E89+F89+G89</f>
        <v>0</v>
      </c>
      <c r="D89" s="115"/>
      <c r="E89" s="115"/>
      <c r="F89" s="115"/>
      <c r="G89" s="115"/>
      <c r="H89" s="150">
        <f t="shared" si="9"/>
        <v>0</v>
      </c>
      <c r="I89" s="115"/>
      <c r="J89" s="115"/>
      <c r="K89" s="115"/>
      <c r="L89" s="115"/>
      <c r="M89" s="151" t="e">
        <f t="shared" si="10"/>
        <v>#DIV/0!</v>
      </c>
      <c r="N89" s="152">
        <f>SUM(O89:R89)</f>
        <v>0</v>
      </c>
      <c r="O89" s="147"/>
      <c r="P89" s="147"/>
      <c r="Q89" s="147"/>
      <c r="R89" s="147"/>
      <c r="S89" s="143"/>
      <c r="T89" s="143"/>
      <c r="U89" s="143"/>
      <c r="V89" s="143"/>
      <c r="W89" s="143"/>
    </row>
    <row r="90" spans="1:23" ht="12.75">
      <c r="A90" s="137"/>
      <c r="B90" s="149" t="s">
        <v>119</v>
      </c>
      <c r="C90" s="150">
        <f t="shared" si="12"/>
        <v>0</v>
      </c>
      <c r="D90" s="115"/>
      <c r="E90" s="115"/>
      <c r="F90" s="115"/>
      <c r="G90" s="115"/>
      <c r="H90" s="150">
        <f t="shared" si="9"/>
        <v>0</v>
      </c>
      <c r="I90" s="115"/>
      <c r="J90" s="115"/>
      <c r="K90" s="115"/>
      <c r="L90" s="115"/>
      <c r="M90" s="151" t="e">
        <f t="shared" si="10"/>
        <v>#DIV/0!</v>
      </c>
      <c r="N90" s="152">
        <f>SUM(O90:R90)</f>
        <v>0</v>
      </c>
      <c r="O90" s="147"/>
      <c r="P90" s="147"/>
      <c r="Q90" s="147"/>
      <c r="R90" s="147"/>
      <c r="S90" s="143"/>
      <c r="T90" s="143"/>
      <c r="U90" s="143"/>
      <c r="V90" s="143"/>
      <c r="W90" s="143"/>
    </row>
    <row r="91" spans="1:23" s="4" customFormat="1" ht="12.75">
      <c r="A91" s="145"/>
      <c r="B91" s="149" t="s">
        <v>120</v>
      </c>
      <c r="C91" s="150">
        <f t="shared" si="12"/>
        <v>0</v>
      </c>
      <c r="D91" s="115"/>
      <c r="E91" s="115"/>
      <c r="F91" s="115"/>
      <c r="G91" s="115"/>
      <c r="H91" s="150">
        <f t="shared" si="9"/>
        <v>0</v>
      </c>
      <c r="I91" s="115"/>
      <c r="J91" s="115"/>
      <c r="K91" s="115"/>
      <c r="L91" s="115"/>
      <c r="M91" s="151" t="e">
        <f t="shared" si="10"/>
        <v>#DIV/0!</v>
      </c>
      <c r="N91" s="152">
        <f>SUM(O91:R91)</f>
        <v>0</v>
      </c>
      <c r="O91" s="147"/>
      <c r="P91" s="147"/>
      <c r="Q91" s="147"/>
      <c r="R91" s="147"/>
      <c r="S91" s="143"/>
      <c r="T91" s="144"/>
      <c r="U91" s="144"/>
      <c r="V91" s="144"/>
      <c r="W91" s="144"/>
    </row>
    <row r="92" spans="1:23" s="40" customFormat="1" ht="12.75">
      <c r="A92" s="145" t="s">
        <v>121</v>
      </c>
      <c r="B92" s="153" t="s">
        <v>122</v>
      </c>
      <c r="C92" s="139">
        <f t="shared" si="12"/>
        <v>0.51095496</v>
      </c>
      <c r="D92" s="139">
        <f>SUM(D93:D103)</f>
        <v>0</v>
      </c>
      <c r="E92" s="139">
        <f>SUM(E93:E103)</f>
        <v>0</v>
      </c>
      <c r="F92" s="139">
        <f>SUM(F93:F103)</f>
        <v>0</v>
      </c>
      <c r="G92" s="139">
        <f>SUM(G93:G103)</f>
        <v>0.51095496</v>
      </c>
      <c r="H92" s="139">
        <f t="shared" si="9"/>
        <v>0.1544070478270084</v>
      </c>
      <c r="I92" s="139">
        <f>SUM(I93:I103)</f>
        <v>0</v>
      </c>
      <c r="J92" s="139">
        <f>SUM(J93:J103)</f>
        <v>0</v>
      </c>
      <c r="K92" s="139">
        <f>SUM(K93:K103)</f>
        <v>0</v>
      </c>
      <c r="L92" s="139">
        <f>SUM(L93:L103)</f>
        <v>0.1544070478270084</v>
      </c>
      <c r="M92" s="140">
        <f t="shared" si="10"/>
        <v>3309.1427314409502</v>
      </c>
      <c r="N92" s="141">
        <f t="shared" si="11"/>
        <v>41</v>
      </c>
      <c r="O92" s="154">
        <f>SUM(O93:O103)</f>
        <v>0</v>
      </c>
      <c r="P92" s="154">
        <f>SUM(P93:P103)</f>
        <v>0</v>
      </c>
      <c r="Q92" s="154">
        <f>SUM(Q93:Q103)</f>
        <v>0</v>
      </c>
      <c r="R92" s="154">
        <f>SUM(R93:R103)</f>
        <v>41</v>
      </c>
      <c r="S92" s="143"/>
      <c r="T92" s="144"/>
      <c r="U92" s="144"/>
      <c r="V92" s="144"/>
      <c r="W92" s="144"/>
    </row>
    <row r="93" spans="1:23" s="4" customFormat="1" ht="12.75">
      <c r="A93" s="145"/>
      <c r="B93" s="427" t="s">
        <v>503</v>
      </c>
      <c r="C93" s="150">
        <f t="shared" si="12"/>
        <v>0.0855698</v>
      </c>
      <c r="D93" s="115"/>
      <c r="E93" s="155"/>
      <c r="F93" s="450"/>
      <c r="G93" s="447">
        <f>(146.6278/1000)-0.061058</f>
        <v>0.0855698</v>
      </c>
      <c r="H93" s="150">
        <f t="shared" si="9"/>
        <v>0.020373761904761905</v>
      </c>
      <c r="I93" s="155"/>
      <c r="J93" s="155"/>
      <c r="K93" s="155"/>
      <c r="L93" s="115">
        <v>0.020373761904761905</v>
      </c>
      <c r="M93" s="151">
        <f t="shared" si="10"/>
        <v>4200</v>
      </c>
      <c r="N93" s="152">
        <f t="shared" si="11"/>
        <v>6</v>
      </c>
      <c r="O93" s="156"/>
      <c r="P93" s="156"/>
      <c r="Q93" s="156"/>
      <c r="R93" s="156">
        <v>6</v>
      </c>
      <c r="S93" s="143"/>
      <c r="T93" s="144"/>
      <c r="U93" s="144"/>
      <c r="V93" s="144"/>
      <c r="W93" s="144"/>
    </row>
    <row r="94" spans="1:23" s="4" customFormat="1" ht="25.5">
      <c r="A94" s="145"/>
      <c r="B94" s="427" t="s">
        <v>516</v>
      </c>
      <c r="C94" s="150">
        <f t="shared" si="12"/>
        <v>0.001728</v>
      </c>
      <c r="D94" s="115"/>
      <c r="E94" s="155"/>
      <c r="F94" s="450"/>
      <c r="G94" s="447">
        <f>1.728/1000</f>
        <v>0.001728</v>
      </c>
      <c r="H94" s="150">
        <f t="shared" si="9"/>
        <v>0.0007854545454545453</v>
      </c>
      <c r="I94" s="155"/>
      <c r="J94" s="155"/>
      <c r="K94" s="155"/>
      <c r="L94" s="115">
        <v>0.0007854545454545453</v>
      </c>
      <c r="M94" s="151">
        <v>0</v>
      </c>
      <c r="N94" s="152">
        <f t="shared" si="11"/>
        <v>1</v>
      </c>
      <c r="O94" s="156"/>
      <c r="P94" s="156"/>
      <c r="Q94" s="156"/>
      <c r="R94" s="156">
        <v>1</v>
      </c>
      <c r="S94" s="143"/>
      <c r="T94" s="144"/>
      <c r="U94" s="144"/>
      <c r="V94" s="144"/>
      <c r="W94" s="144"/>
    </row>
    <row r="95" spans="1:23" s="4" customFormat="1" ht="12.75">
      <c r="A95" s="145"/>
      <c r="B95" s="427" t="s">
        <v>504</v>
      </c>
      <c r="C95" s="150">
        <f t="shared" si="12"/>
        <v>0.11814992000000002</v>
      </c>
      <c r="D95" s="115"/>
      <c r="E95" s="155"/>
      <c r="F95" s="450"/>
      <c r="G95" s="447">
        <f>((226.99492)/1000)-0.108845</f>
        <v>0.11814992000000002</v>
      </c>
      <c r="H95" s="150">
        <f t="shared" si="9"/>
        <v>0.028130933333333337</v>
      </c>
      <c r="I95" s="155"/>
      <c r="J95" s="155"/>
      <c r="K95" s="155"/>
      <c r="L95" s="115">
        <v>0.028130933333333337</v>
      </c>
      <c r="M95" s="151">
        <f t="shared" si="10"/>
        <v>4200</v>
      </c>
      <c r="N95" s="152">
        <f t="shared" si="11"/>
        <v>9</v>
      </c>
      <c r="O95" s="156"/>
      <c r="P95" s="156"/>
      <c r="Q95" s="156"/>
      <c r="R95" s="156">
        <v>9</v>
      </c>
      <c r="S95" s="143"/>
      <c r="T95" s="144"/>
      <c r="U95" s="144"/>
      <c r="V95" s="144"/>
      <c r="W95" s="144"/>
    </row>
    <row r="96" spans="1:23" s="4" customFormat="1" ht="12.75">
      <c r="A96" s="145"/>
      <c r="B96" s="427" t="s">
        <v>505</v>
      </c>
      <c r="C96" s="150">
        <f t="shared" si="12"/>
        <v>0.11784844</v>
      </c>
      <c r="D96" s="115"/>
      <c r="E96" s="155"/>
      <c r="F96" s="450"/>
      <c r="G96" s="447">
        <f>(222.40044/1000)-0.104552</f>
        <v>0.11784844</v>
      </c>
      <c r="H96" s="150">
        <f t="shared" si="9"/>
        <v>0.02805915238095238</v>
      </c>
      <c r="I96" s="155"/>
      <c r="J96" s="155"/>
      <c r="K96" s="155"/>
      <c r="L96" s="115">
        <v>0.02805915238095238</v>
      </c>
      <c r="M96" s="151">
        <f t="shared" si="10"/>
        <v>4200</v>
      </c>
      <c r="N96" s="152">
        <f t="shared" si="11"/>
        <v>7</v>
      </c>
      <c r="O96" s="156"/>
      <c r="P96" s="156"/>
      <c r="Q96" s="156"/>
      <c r="R96" s="156">
        <v>7</v>
      </c>
      <c r="S96" s="143"/>
      <c r="T96" s="144"/>
      <c r="U96" s="144"/>
      <c r="V96" s="144"/>
      <c r="W96" s="144"/>
    </row>
    <row r="97" spans="1:23" s="4" customFormat="1" ht="12.75">
      <c r="A97" s="145"/>
      <c r="B97" s="427" t="s">
        <v>506</v>
      </c>
      <c r="C97" s="150">
        <f t="shared" si="12"/>
        <v>0.0290719</v>
      </c>
      <c r="D97" s="115"/>
      <c r="E97" s="155"/>
      <c r="F97" s="450"/>
      <c r="G97" s="447">
        <f>(52.5829/1000)-0.023511</f>
        <v>0.0290719</v>
      </c>
      <c r="H97" s="150">
        <f t="shared" si="9"/>
        <v>0.010970528301886794</v>
      </c>
      <c r="I97" s="155"/>
      <c r="J97" s="155"/>
      <c r="K97" s="155"/>
      <c r="L97" s="115">
        <v>0.010970528301886794</v>
      </c>
      <c r="M97" s="151">
        <f t="shared" si="10"/>
        <v>2650</v>
      </c>
      <c r="N97" s="152">
        <f t="shared" si="11"/>
        <v>3</v>
      </c>
      <c r="O97" s="156"/>
      <c r="P97" s="156"/>
      <c r="Q97" s="156"/>
      <c r="R97" s="156">
        <v>3</v>
      </c>
      <c r="S97" s="143"/>
      <c r="T97" s="144"/>
      <c r="U97" s="144"/>
      <c r="V97" s="144"/>
      <c r="W97" s="144"/>
    </row>
    <row r="98" spans="1:23" s="4" customFormat="1" ht="38.25">
      <c r="A98" s="145"/>
      <c r="B98" s="427" t="s">
        <v>507</v>
      </c>
      <c r="C98" s="150">
        <f t="shared" si="12"/>
        <v>0.02661672</v>
      </c>
      <c r="D98" s="115"/>
      <c r="E98" s="155"/>
      <c r="F98" s="450"/>
      <c r="G98" s="447">
        <f>(51.87672/1000)-0.02526</f>
        <v>0.02661672</v>
      </c>
      <c r="H98" s="150">
        <f t="shared" si="9"/>
        <v>0.010044045283018868</v>
      </c>
      <c r="I98" s="155"/>
      <c r="J98" s="155"/>
      <c r="K98" s="155"/>
      <c r="L98" s="115">
        <v>0.010044045283018868</v>
      </c>
      <c r="M98" s="151">
        <f t="shared" si="10"/>
        <v>2650</v>
      </c>
      <c r="N98" s="152">
        <f t="shared" si="11"/>
        <v>6</v>
      </c>
      <c r="O98" s="156"/>
      <c r="P98" s="156"/>
      <c r="Q98" s="156"/>
      <c r="R98" s="156">
        <v>6</v>
      </c>
      <c r="S98" s="143"/>
      <c r="T98" s="144"/>
      <c r="U98" s="144"/>
      <c r="V98" s="144"/>
      <c r="W98" s="144"/>
    </row>
    <row r="99" spans="1:23" s="4" customFormat="1" ht="12.75">
      <c r="A99" s="145"/>
      <c r="B99" s="427" t="s">
        <v>508</v>
      </c>
      <c r="C99" s="150">
        <f t="shared" si="12"/>
        <v>0.011207000000000002</v>
      </c>
      <c r="D99" s="115"/>
      <c r="E99" s="155"/>
      <c r="F99" s="450"/>
      <c r="G99" s="447">
        <f>(36.601/1000)-0.025394</f>
        <v>0.011207000000000002</v>
      </c>
      <c r="H99" s="150">
        <f t="shared" si="9"/>
        <v>0.005094090909090909</v>
      </c>
      <c r="I99" s="155"/>
      <c r="J99" s="155"/>
      <c r="K99" s="155"/>
      <c r="L99" s="115">
        <v>0.005094090909090909</v>
      </c>
      <c r="M99" s="151">
        <f t="shared" si="10"/>
        <v>2200</v>
      </c>
      <c r="N99" s="152">
        <f t="shared" si="11"/>
        <v>1</v>
      </c>
      <c r="O99" s="156"/>
      <c r="P99" s="156"/>
      <c r="Q99" s="156"/>
      <c r="R99" s="156">
        <v>1</v>
      </c>
      <c r="S99" s="143"/>
      <c r="T99" s="144"/>
      <c r="U99" s="144"/>
      <c r="V99" s="144"/>
      <c r="W99" s="144"/>
    </row>
    <row r="100" spans="1:23" s="4" customFormat="1" ht="38.25">
      <c r="A100" s="145"/>
      <c r="B100" s="427" t="s">
        <v>509</v>
      </c>
      <c r="C100" s="150">
        <f t="shared" si="12"/>
        <v>0.01461718</v>
      </c>
      <c r="D100" s="115"/>
      <c r="E100" s="155"/>
      <c r="F100" s="450"/>
      <c r="G100" s="447">
        <f>(28.43418/1000)-0.013817</f>
        <v>0.01461718</v>
      </c>
      <c r="H100" s="150">
        <f t="shared" si="9"/>
        <v>0.0035222120481927708</v>
      </c>
      <c r="I100" s="155"/>
      <c r="J100" s="155"/>
      <c r="K100" s="155"/>
      <c r="L100" s="115">
        <v>0.0035222120481927708</v>
      </c>
      <c r="M100" s="151">
        <f t="shared" si="10"/>
        <v>4150</v>
      </c>
      <c r="N100" s="152">
        <f t="shared" si="11"/>
        <v>3</v>
      </c>
      <c r="O100" s="156"/>
      <c r="P100" s="156"/>
      <c r="Q100" s="156"/>
      <c r="R100" s="156">
        <v>3</v>
      </c>
      <c r="S100" s="143"/>
      <c r="T100" s="144"/>
      <c r="U100" s="144"/>
      <c r="V100" s="144"/>
      <c r="W100" s="144"/>
    </row>
    <row r="101" spans="1:23" s="4" customFormat="1" ht="25.5">
      <c r="A101" s="145"/>
      <c r="B101" s="427" t="s">
        <v>510</v>
      </c>
      <c r="C101" s="150">
        <f t="shared" si="12"/>
        <v>0.004830000000000001</v>
      </c>
      <c r="D101" s="115"/>
      <c r="E101" s="155"/>
      <c r="F101" s="450"/>
      <c r="G101" s="447">
        <f>(14.88/1000)-0.01005</f>
        <v>0.004830000000000001</v>
      </c>
      <c r="H101" s="150">
        <f t="shared" si="9"/>
        <v>0.001163855421686747</v>
      </c>
      <c r="I101" s="155"/>
      <c r="J101" s="155"/>
      <c r="K101" s="155"/>
      <c r="L101" s="115">
        <v>0.001163855421686747</v>
      </c>
      <c r="M101" s="151">
        <f t="shared" si="10"/>
        <v>4150</v>
      </c>
      <c r="N101" s="152">
        <f t="shared" si="11"/>
        <v>2</v>
      </c>
      <c r="O101" s="156"/>
      <c r="P101" s="156"/>
      <c r="Q101" s="156"/>
      <c r="R101" s="156">
        <v>2</v>
      </c>
      <c r="S101" s="143"/>
      <c r="T101" s="144"/>
      <c r="U101" s="144"/>
      <c r="V101" s="144"/>
      <c r="W101" s="144"/>
    </row>
    <row r="102" spans="1:23" s="4" customFormat="1" ht="25.5">
      <c r="A102" s="145"/>
      <c r="B102" s="427" t="s">
        <v>514</v>
      </c>
      <c r="C102" s="150">
        <f t="shared" si="12"/>
        <v>0.07974099999999999</v>
      </c>
      <c r="D102" s="115"/>
      <c r="E102" s="155"/>
      <c r="F102" s="450"/>
      <c r="G102" s="447">
        <f>(166.875/1000)-0.087134</f>
        <v>0.07974099999999999</v>
      </c>
      <c r="H102" s="150">
        <f t="shared" si="9"/>
        <v>0.036411415525114156</v>
      </c>
      <c r="I102" s="155"/>
      <c r="J102" s="155"/>
      <c r="K102" s="155"/>
      <c r="L102" s="115">
        <v>0.036411415525114156</v>
      </c>
      <c r="M102" s="151">
        <f t="shared" si="10"/>
        <v>2190</v>
      </c>
      <c r="N102" s="152">
        <f t="shared" si="11"/>
        <v>1</v>
      </c>
      <c r="O102" s="156"/>
      <c r="P102" s="156"/>
      <c r="Q102" s="156"/>
      <c r="R102" s="156">
        <v>1</v>
      </c>
      <c r="S102" s="143"/>
      <c r="T102" s="144"/>
      <c r="U102" s="144"/>
      <c r="V102" s="144"/>
      <c r="W102" s="144"/>
    </row>
    <row r="103" spans="1:23" s="4" customFormat="1" ht="25.5">
      <c r="A103" s="145"/>
      <c r="B103" s="427" t="s">
        <v>515</v>
      </c>
      <c r="C103" s="150">
        <f t="shared" si="12"/>
        <v>0.021574999999999997</v>
      </c>
      <c r="D103" s="115"/>
      <c r="E103" s="115"/>
      <c r="F103" s="446"/>
      <c r="G103" s="447">
        <f>(24.816/1000)-0.003241</f>
        <v>0.021574999999999997</v>
      </c>
      <c r="H103" s="150">
        <f t="shared" si="9"/>
        <v>0.00985159817351598</v>
      </c>
      <c r="I103" s="115"/>
      <c r="J103" s="115"/>
      <c r="K103" s="115"/>
      <c r="L103" s="115">
        <v>0.00985159817351598</v>
      </c>
      <c r="M103" s="151">
        <f t="shared" si="10"/>
        <v>2190</v>
      </c>
      <c r="N103" s="152">
        <f t="shared" si="11"/>
        <v>2</v>
      </c>
      <c r="O103" s="156"/>
      <c r="P103" s="156"/>
      <c r="Q103" s="156"/>
      <c r="R103" s="156">
        <v>2</v>
      </c>
      <c r="S103" s="143"/>
      <c r="T103" s="144"/>
      <c r="U103" s="144"/>
      <c r="V103" s="144"/>
      <c r="W103" s="144"/>
    </row>
    <row r="104" spans="1:23" s="4" customFormat="1" ht="12.75">
      <c r="A104" s="145"/>
      <c r="B104" s="427"/>
      <c r="C104" s="150">
        <f>D104+E104+F104+G104</f>
        <v>0</v>
      </c>
      <c r="D104" s="115"/>
      <c r="E104" s="115"/>
      <c r="F104" s="446"/>
      <c r="G104" s="446"/>
      <c r="H104" s="150">
        <f>I104+J104+K104+L104</f>
        <v>0</v>
      </c>
      <c r="I104" s="115"/>
      <c r="J104" s="115"/>
      <c r="K104" s="115"/>
      <c r="L104" s="446"/>
      <c r="M104" s="151" t="e">
        <f>C104/H104*1000</f>
        <v>#DIV/0!</v>
      </c>
      <c r="N104" s="152">
        <f>SUM(O104:R104)</f>
        <v>0</v>
      </c>
      <c r="O104" s="156"/>
      <c r="P104" s="156"/>
      <c r="Q104" s="156"/>
      <c r="R104" s="156"/>
      <c r="S104" s="143"/>
      <c r="T104" s="144"/>
      <c r="U104" s="144"/>
      <c r="V104" s="144"/>
      <c r="W104" s="144"/>
    </row>
    <row r="105" spans="1:23" s="40" customFormat="1" ht="12.75">
      <c r="A105" s="145" t="s">
        <v>123</v>
      </c>
      <c r="B105" s="153" t="s">
        <v>124</v>
      </c>
      <c r="C105" s="139">
        <f t="shared" si="12"/>
        <v>0.23799600000000004</v>
      </c>
      <c r="D105" s="139">
        <f>SUM(D106:D108)</f>
        <v>0</v>
      </c>
      <c r="E105" s="139">
        <f>SUM(E106:E108)</f>
        <v>0</v>
      </c>
      <c r="F105" s="451">
        <f>SUM(F106:F108)</f>
        <v>0.23799600000000004</v>
      </c>
      <c r="G105" s="451">
        <f>SUM(G106:G108)</f>
        <v>0</v>
      </c>
      <c r="H105" s="139">
        <f t="shared" si="9"/>
        <v>0.11555630004843252</v>
      </c>
      <c r="I105" s="139">
        <f>SUM(I106:I108)</f>
        <v>0</v>
      </c>
      <c r="J105" s="139">
        <f>SUM(J106:J108)</f>
        <v>0</v>
      </c>
      <c r="K105" s="139">
        <f>SUM(K106:K108)</f>
        <v>0.11555630004843252</v>
      </c>
      <c r="L105" s="139">
        <f>SUM(L106:L108)</f>
        <v>0</v>
      </c>
      <c r="M105" s="140">
        <f t="shared" si="10"/>
        <v>2059.5675</v>
      </c>
      <c r="N105" s="141">
        <f t="shared" si="11"/>
        <v>2</v>
      </c>
      <c r="O105" s="154">
        <f>SUM(O106:O108)</f>
        <v>0</v>
      </c>
      <c r="P105" s="154">
        <f>SUM(P106:P108)</f>
        <v>0</v>
      </c>
      <c r="Q105" s="154">
        <f>SUM(Q106:Q108)</f>
        <v>2</v>
      </c>
      <c r="R105" s="154">
        <f>SUM(R106:R108)</f>
        <v>0</v>
      </c>
      <c r="S105" s="143"/>
      <c r="T105" s="144"/>
      <c r="U105" s="144"/>
      <c r="V105" s="144"/>
      <c r="W105" s="144"/>
    </row>
    <row r="106" spans="1:23" s="4" customFormat="1" ht="12.75">
      <c r="A106" s="145"/>
      <c r="B106" s="428" t="s">
        <v>512</v>
      </c>
      <c r="C106" s="150">
        <f t="shared" si="12"/>
        <v>0.23799600000000004</v>
      </c>
      <c r="D106" s="115"/>
      <c r="E106" s="115"/>
      <c r="F106" s="447">
        <f>(546.066/1000)-0.30807</f>
        <v>0.23799600000000004</v>
      </c>
      <c r="G106" s="446"/>
      <c r="H106" s="150">
        <f t="shared" si="9"/>
        <v>0.11555630004843252</v>
      </c>
      <c r="I106" s="115"/>
      <c r="J106" s="115"/>
      <c r="K106" s="115">
        <v>0.11555630004843252</v>
      </c>
      <c r="L106" s="115"/>
      <c r="M106" s="151">
        <f t="shared" si="10"/>
        <v>2059.5675</v>
      </c>
      <c r="N106" s="152">
        <f t="shared" si="11"/>
        <v>2</v>
      </c>
      <c r="O106" s="156"/>
      <c r="P106" s="156"/>
      <c r="Q106" s="156">
        <v>2</v>
      </c>
      <c r="R106" s="156"/>
      <c r="S106" s="143"/>
      <c r="T106" s="144"/>
      <c r="U106" s="144"/>
      <c r="V106" s="144"/>
      <c r="W106" s="144"/>
    </row>
    <row r="107" spans="1:23" s="4" customFormat="1" ht="12.75">
      <c r="A107" s="145"/>
      <c r="B107" s="149" t="s">
        <v>119</v>
      </c>
      <c r="C107" s="150">
        <f t="shared" si="12"/>
        <v>0</v>
      </c>
      <c r="D107" s="115"/>
      <c r="E107" s="115"/>
      <c r="F107" s="446"/>
      <c r="G107" s="446"/>
      <c r="H107" s="150">
        <f t="shared" si="9"/>
        <v>0</v>
      </c>
      <c r="I107" s="115"/>
      <c r="J107" s="115"/>
      <c r="K107" s="115"/>
      <c r="L107" s="115"/>
      <c r="M107" s="151" t="e">
        <f t="shared" si="10"/>
        <v>#DIV/0!</v>
      </c>
      <c r="N107" s="152">
        <f t="shared" si="11"/>
        <v>0</v>
      </c>
      <c r="O107" s="156"/>
      <c r="P107" s="156"/>
      <c r="Q107" s="156"/>
      <c r="R107" s="156"/>
      <c r="S107" s="143"/>
      <c r="T107" s="144"/>
      <c r="U107" s="144"/>
      <c r="V107" s="144"/>
      <c r="W107" s="144"/>
    </row>
    <row r="108" spans="1:23" s="4" customFormat="1" ht="12.75">
      <c r="A108" s="145"/>
      <c r="B108" s="149" t="s">
        <v>120</v>
      </c>
      <c r="C108" s="150">
        <f t="shared" si="12"/>
        <v>0</v>
      </c>
      <c r="D108" s="115"/>
      <c r="E108" s="115"/>
      <c r="F108" s="446"/>
      <c r="G108" s="446"/>
      <c r="H108" s="150">
        <f t="shared" si="9"/>
        <v>0</v>
      </c>
      <c r="I108" s="115"/>
      <c r="J108" s="115"/>
      <c r="K108" s="115"/>
      <c r="L108" s="115"/>
      <c r="M108" s="151" t="e">
        <f t="shared" si="10"/>
        <v>#DIV/0!</v>
      </c>
      <c r="N108" s="152">
        <f t="shared" si="11"/>
        <v>0</v>
      </c>
      <c r="O108" s="156"/>
      <c r="P108" s="156"/>
      <c r="Q108" s="156"/>
      <c r="R108" s="156"/>
      <c r="S108" s="143"/>
      <c r="T108" s="144"/>
      <c r="U108" s="144"/>
      <c r="V108" s="144"/>
      <c r="W108" s="144"/>
    </row>
    <row r="109" spans="1:23" s="40" customFormat="1" ht="25.5">
      <c r="A109" s="145" t="s">
        <v>125</v>
      </c>
      <c r="B109" s="157" t="s">
        <v>126</v>
      </c>
      <c r="C109" s="139">
        <f t="shared" si="12"/>
        <v>0.02932</v>
      </c>
      <c r="D109" s="139">
        <f>SUM(D110:D112)</f>
        <v>0</v>
      </c>
      <c r="E109" s="139">
        <f>SUM(E110:E112)</f>
        <v>0</v>
      </c>
      <c r="F109" s="451">
        <f>SUM(F110:F112)</f>
        <v>0</v>
      </c>
      <c r="G109" s="451">
        <f>SUM(G110:G112)</f>
        <v>0.02932</v>
      </c>
      <c r="H109" s="139">
        <f t="shared" si="9"/>
        <v>0.011064150943396227</v>
      </c>
      <c r="I109" s="139">
        <f>SUM(I110:I112)</f>
        <v>0</v>
      </c>
      <c r="J109" s="139">
        <f>SUM(J110:J112)</f>
        <v>0</v>
      </c>
      <c r="K109" s="139">
        <f>SUM(K110:K112)</f>
        <v>0</v>
      </c>
      <c r="L109" s="139">
        <f>SUM(L110:L112)</f>
        <v>0.011064150943396227</v>
      </c>
      <c r="M109" s="140">
        <f t="shared" si="10"/>
        <v>2649.9999999999995</v>
      </c>
      <c r="N109" s="141">
        <f t="shared" si="11"/>
        <v>3</v>
      </c>
      <c r="O109" s="154">
        <f>SUM(O110:O112)</f>
        <v>0</v>
      </c>
      <c r="P109" s="154">
        <f>SUM(P110:P112)</f>
        <v>0</v>
      </c>
      <c r="Q109" s="154">
        <f>SUM(Q110:Q112)</f>
        <v>0</v>
      </c>
      <c r="R109" s="154">
        <f>SUM(R110:R112)</f>
        <v>3</v>
      </c>
      <c r="S109" s="143"/>
      <c r="T109" s="144"/>
      <c r="U109" s="144"/>
      <c r="V109" s="144"/>
      <c r="W109" s="144"/>
    </row>
    <row r="110" spans="1:23" s="4" customFormat="1" ht="12.75">
      <c r="A110" s="145"/>
      <c r="B110" s="428" t="s">
        <v>513</v>
      </c>
      <c r="C110" s="150">
        <f t="shared" si="12"/>
        <v>0.021573</v>
      </c>
      <c r="D110" s="115"/>
      <c r="E110" s="115"/>
      <c r="F110" s="446"/>
      <c r="G110" s="447">
        <f>(48.227/1000)-0.026654</f>
        <v>0.021573</v>
      </c>
      <c r="H110" s="150">
        <f t="shared" si="9"/>
        <v>0.008140754716981132</v>
      </c>
      <c r="I110" s="115"/>
      <c r="J110" s="115"/>
      <c r="K110" s="115"/>
      <c r="L110" s="115">
        <v>0.008140754716981132</v>
      </c>
      <c r="M110" s="151">
        <f t="shared" si="10"/>
        <v>2649.9999999999995</v>
      </c>
      <c r="N110" s="152">
        <f t="shared" si="11"/>
        <v>2</v>
      </c>
      <c r="O110" s="156"/>
      <c r="P110" s="156"/>
      <c r="Q110" s="156"/>
      <c r="R110" s="156">
        <v>2</v>
      </c>
      <c r="S110" s="143"/>
      <c r="T110" s="144"/>
      <c r="U110" s="144"/>
      <c r="V110" s="144"/>
      <c r="W110" s="144"/>
    </row>
    <row r="111" spans="1:23" s="4" customFormat="1" ht="25.5">
      <c r="A111" s="145"/>
      <c r="B111" s="427" t="s">
        <v>511</v>
      </c>
      <c r="C111" s="150">
        <f>D111+E111+F111+G111</f>
        <v>0.0077469999999999995</v>
      </c>
      <c r="D111" s="115"/>
      <c r="E111" s="115"/>
      <c r="F111" s="446"/>
      <c r="G111" s="447">
        <f>(14.591/1000)-0.006844</f>
        <v>0.0077469999999999995</v>
      </c>
      <c r="H111" s="150">
        <f>I111+J111+K111+L111</f>
        <v>0.002923396226415094</v>
      </c>
      <c r="I111" s="115"/>
      <c r="J111" s="115"/>
      <c r="K111" s="115"/>
      <c r="L111" s="115">
        <v>0.002923396226415094</v>
      </c>
      <c r="M111" s="151">
        <f>C111/H111*1000</f>
        <v>2650</v>
      </c>
      <c r="N111" s="152">
        <f>SUM(O111:R111)</f>
        <v>1</v>
      </c>
      <c r="O111" s="156"/>
      <c r="P111" s="156"/>
      <c r="Q111" s="156"/>
      <c r="R111" s="156">
        <v>1</v>
      </c>
      <c r="S111" s="143"/>
      <c r="T111" s="144"/>
      <c r="U111" s="144"/>
      <c r="V111" s="144"/>
      <c r="W111" s="144"/>
    </row>
    <row r="112" spans="1:23" s="4" customFormat="1" ht="12.75">
      <c r="A112" s="145"/>
      <c r="B112" s="149" t="s">
        <v>120</v>
      </c>
      <c r="C112" s="150">
        <f t="shared" si="12"/>
        <v>0</v>
      </c>
      <c r="D112" s="115"/>
      <c r="E112" s="115"/>
      <c r="F112" s="446"/>
      <c r="G112" s="446"/>
      <c r="H112" s="150">
        <f t="shared" si="9"/>
        <v>0</v>
      </c>
      <c r="I112" s="115"/>
      <c r="J112" s="115"/>
      <c r="K112" s="115"/>
      <c r="L112" s="115"/>
      <c r="M112" s="151" t="e">
        <f t="shared" si="10"/>
        <v>#DIV/0!</v>
      </c>
      <c r="N112" s="152">
        <f>SUM(O112:R112)</f>
        <v>0</v>
      </c>
      <c r="O112" s="156"/>
      <c r="P112" s="156"/>
      <c r="Q112" s="156"/>
      <c r="R112" s="156"/>
      <c r="S112" s="143"/>
      <c r="T112" s="144"/>
      <c r="U112" s="144"/>
      <c r="V112" s="144"/>
      <c r="W112" s="144"/>
    </row>
    <row r="113" spans="1:23" ht="25.5">
      <c r="A113" s="145" t="s">
        <v>12</v>
      </c>
      <c r="B113" s="158" t="s">
        <v>78</v>
      </c>
      <c r="C113" s="139">
        <f>D113+E113+F113+G113</f>
        <v>0</v>
      </c>
      <c r="D113" s="139">
        <f>SUM(D114:D116)</f>
        <v>0</v>
      </c>
      <c r="E113" s="139">
        <f>SUM(E114:E116)</f>
        <v>0</v>
      </c>
      <c r="F113" s="451">
        <f>SUM(F114:F116)</f>
        <v>0</v>
      </c>
      <c r="G113" s="451">
        <f>SUM(G114:G116)</f>
        <v>0</v>
      </c>
      <c r="H113" s="139">
        <f>I113+J113+K113+L113</f>
        <v>0</v>
      </c>
      <c r="I113" s="139">
        <f>SUM(I114:I116)</f>
        <v>0</v>
      </c>
      <c r="J113" s="139">
        <f>SUM(J114:J116)</f>
        <v>0</v>
      </c>
      <c r="K113" s="139">
        <f>SUM(K114:K116)</f>
        <v>0</v>
      </c>
      <c r="L113" s="139">
        <f>SUM(L114:L116)</f>
        <v>0</v>
      </c>
      <c r="M113" s="140" t="e">
        <f>C113/H113*1000</f>
        <v>#DIV/0!</v>
      </c>
      <c r="N113" s="141">
        <f t="shared" si="11"/>
        <v>0</v>
      </c>
      <c r="O113" s="154">
        <f>SUM(O114:O116)</f>
        <v>0</v>
      </c>
      <c r="P113" s="154">
        <f>SUM(P114:P116)</f>
        <v>0</v>
      </c>
      <c r="Q113" s="154">
        <f>SUM(Q114:Q116)</f>
        <v>0</v>
      </c>
      <c r="R113" s="154">
        <f>SUM(R114:R116)</f>
        <v>0</v>
      </c>
      <c r="S113" s="143"/>
      <c r="T113" s="144"/>
      <c r="U113" s="144"/>
      <c r="V113" s="144"/>
      <c r="W113" s="144"/>
    </row>
    <row r="114" spans="1:23" s="4" customFormat="1" ht="12.75">
      <c r="A114" s="145"/>
      <c r="B114" s="149" t="s">
        <v>517</v>
      </c>
      <c r="C114" s="150">
        <f>D114+E114+F114+G114</f>
        <v>0</v>
      </c>
      <c r="D114" s="115"/>
      <c r="E114" s="115"/>
      <c r="F114" s="115"/>
      <c r="G114" s="115"/>
      <c r="H114" s="150">
        <f>I114+J114+K114+L114</f>
        <v>0</v>
      </c>
      <c r="I114" s="115"/>
      <c r="J114" s="115"/>
      <c r="K114" s="115"/>
      <c r="L114" s="115"/>
      <c r="M114" s="151" t="e">
        <f>C114/H114*1000</f>
        <v>#DIV/0!</v>
      </c>
      <c r="N114" s="152">
        <f>SUM(O114:R114)</f>
        <v>0</v>
      </c>
      <c r="O114" s="147"/>
      <c r="P114" s="147"/>
      <c r="Q114" s="147"/>
      <c r="R114" s="147"/>
      <c r="S114" s="143"/>
      <c r="T114" s="144"/>
      <c r="U114" s="144"/>
      <c r="V114" s="144"/>
      <c r="W114" s="144"/>
    </row>
    <row r="115" spans="1:23" s="4" customFormat="1" ht="12.75">
      <c r="A115" s="145"/>
      <c r="B115" s="149" t="s">
        <v>518</v>
      </c>
      <c r="C115" s="150">
        <f>D115+E115+F115+G115</f>
        <v>0</v>
      </c>
      <c r="D115" s="115"/>
      <c r="E115" s="115"/>
      <c r="F115" s="115"/>
      <c r="G115" s="115"/>
      <c r="H115" s="150">
        <f>I115+J115+K115+L115</f>
        <v>0</v>
      </c>
      <c r="I115" s="115"/>
      <c r="J115" s="115"/>
      <c r="K115" s="115"/>
      <c r="L115" s="115"/>
      <c r="M115" s="151" t="e">
        <f>C115/H115*1000</f>
        <v>#DIV/0!</v>
      </c>
      <c r="N115" s="152">
        <f>SUM(O115:R115)</f>
        <v>0</v>
      </c>
      <c r="O115" s="147"/>
      <c r="P115" s="147"/>
      <c r="Q115" s="147"/>
      <c r="R115" s="147"/>
      <c r="S115" s="143"/>
      <c r="T115" s="144"/>
      <c r="U115" s="144"/>
      <c r="V115" s="144"/>
      <c r="W115" s="144"/>
    </row>
    <row r="116" spans="1:23" s="4" customFormat="1" ht="12.75">
      <c r="A116" s="145"/>
      <c r="B116" s="149" t="s">
        <v>519</v>
      </c>
      <c r="C116" s="150">
        <f>D116+E116+F116+G116</f>
        <v>0</v>
      </c>
      <c r="D116" s="115"/>
      <c r="E116" s="115"/>
      <c r="F116" s="115"/>
      <c r="G116" s="115"/>
      <c r="H116" s="150">
        <f>I116+J116+K116+L116</f>
        <v>0</v>
      </c>
      <c r="I116" s="115"/>
      <c r="J116" s="115"/>
      <c r="K116" s="115"/>
      <c r="L116" s="115"/>
      <c r="M116" s="151" t="e">
        <f>C116/H116*1000</f>
        <v>#DIV/0!</v>
      </c>
      <c r="N116" s="152">
        <f>SUM(O116:R116)</f>
        <v>0</v>
      </c>
      <c r="O116" s="147"/>
      <c r="P116" s="147"/>
      <c r="Q116" s="147"/>
      <c r="R116" s="147"/>
      <c r="S116" s="143"/>
      <c r="T116" s="144"/>
      <c r="U116" s="144"/>
      <c r="V116" s="144"/>
      <c r="W116" s="144"/>
    </row>
    <row r="117" spans="1:23" s="40" customFormat="1" ht="12.75">
      <c r="A117" s="145" t="s">
        <v>130</v>
      </c>
      <c r="B117" s="146" t="s">
        <v>131</v>
      </c>
      <c r="C117" s="139">
        <f>D117+E117+F117+G117</f>
        <v>1.5309295799999998</v>
      </c>
      <c r="D117" s="139">
        <f>D83+D87+D113</f>
        <v>0</v>
      </c>
      <c r="E117" s="139">
        <f>E83+E87+E113</f>
        <v>0</v>
      </c>
      <c r="F117" s="139">
        <f>F83+F87+F113</f>
        <v>0.29258962000000005</v>
      </c>
      <c r="G117" s="139">
        <f>G83+G87+G113</f>
        <v>1.2383399599999998</v>
      </c>
      <c r="H117" s="139">
        <f>I117+J117+K117+L117</f>
        <v>0.7156278227839721</v>
      </c>
      <c r="I117" s="139">
        <f>I83+I87+I113</f>
        <v>0</v>
      </c>
      <c r="J117" s="139">
        <f>J83+J87+J113</f>
        <v>0</v>
      </c>
      <c r="K117" s="139">
        <f>K83+K87+K113</f>
        <v>0.15968047546236525</v>
      </c>
      <c r="L117" s="139">
        <f>L83+L87+L113</f>
        <v>0.5559473473216069</v>
      </c>
      <c r="M117" s="140">
        <f>C117/H117*1000</f>
        <v>2139.2818043942157</v>
      </c>
      <c r="N117" s="141">
        <f>SUM(O117:R117)</f>
        <v>52</v>
      </c>
      <c r="O117" s="142">
        <f>O83+O87+O113</f>
        <v>0</v>
      </c>
      <c r="P117" s="142">
        <f>P83+P87+P113</f>
        <v>0</v>
      </c>
      <c r="Q117" s="142">
        <f>Q83+Q87+Q113</f>
        <v>2</v>
      </c>
      <c r="R117" s="142">
        <f>R83+R87+R113</f>
        <v>50</v>
      </c>
      <c r="S117" s="143"/>
      <c r="T117" s="144"/>
      <c r="U117" s="144"/>
      <c r="V117" s="144"/>
      <c r="W117" s="144"/>
    </row>
    <row r="118" spans="1:23" s="36" customFormat="1" ht="12.75">
      <c r="A118" s="159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160"/>
      <c r="N118" s="161"/>
      <c r="O118" s="162"/>
      <c r="P118" s="162"/>
      <c r="Q118" s="162"/>
      <c r="R118" s="162"/>
      <c r="S118" s="163"/>
      <c r="T118" s="164"/>
      <c r="U118" s="164"/>
      <c r="V118" s="164"/>
      <c r="W118" s="164"/>
    </row>
    <row r="119" spans="1:23" s="40" customFormat="1" ht="12.75">
      <c r="A119" s="37"/>
      <c r="B119" s="176" t="s">
        <v>132</v>
      </c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8"/>
      <c r="O119" s="179"/>
      <c r="P119" s="179"/>
      <c r="Q119" s="179"/>
      <c r="R119" s="179"/>
      <c r="S119" s="36"/>
      <c r="T119" s="36"/>
      <c r="U119" s="36"/>
      <c r="V119" s="36"/>
      <c r="W119" s="36"/>
    </row>
    <row r="120" spans="1:23" s="40" customFormat="1" ht="12.75">
      <c r="A120" s="37"/>
      <c r="B120" s="180" t="s">
        <v>133</v>
      </c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8"/>
      <c r="O120" s="179"/>
      <c r="P120" s="179"/>
      <c r="Q120" s="179"/>
      <c r="R120" s="179"/>
      <c r="S120" s="36"/>
      <c r="T120" s="36"/>
      <c r="U120" s="36"/>
      <c r="V120" s="36"/>
      <c r="W120" s="36"/>
    </row>
    <row r="121" ht="12.75">
      <c r="B121" s="166" t="s">
        <v>134</v>
      </c>
    </row>
    <row r="122" spans="1:23" s="40" customFormat="1" ht="12.75">
      <c r="A122" s="159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160"/>
      <c r="N122" s="161"/>
      <c r="O122" s="162"/>
      <c r="P122" s="162"/>
      <c r="Q122" s="162"/>
      <c r="R122" s="162"/>
      <c r="S122" s="163"/>
      <c r="T122" s="164"/>
      <c r="U122" s="164"/>
      <c r="V122" s="164"/>
      <c r="W122" s="164"/>
    </row>
    <row r="123" spans="1:23" s="89" customFormat="1" ht="15.75">
      <c r="A123" s="167"/>
      <c r="B123" s="168"/>
      <c r="C123" s="169" t="str">
        <f>Лист1!A19</f>
        <v>Генеральный директор</v>
      </c>
      <c r="D123" s="170"/>
      <c r="E123" s="170"/>
      <c r="F123" s="170"/>
      <c r="G123" s="170"/>
      <c r="H123" s="170"/>
      <c r="I123" s="170"/>
      <c r="J123" s="170"/>
      <c r="K123" s="170"/>
      <c r="L123" s="169" t="str">
        <f>3!E25</f>
        <v>Тихонова Т.Е.</v>
      </c>
      <c r="M123" s="171"/>
      <c r="N123" s="172"/>
      <c r="O123" s="173"/>
      <c r="P123" s="173"/>
      <c r="Q123" s="173"/>
      <c r="R123" s="173"/>
      <c r="S123" s="174"/>
      <c r="T123" s="175"/>
      <c r="U123" s="175"/>
      <c r="V123" s="175"/>
      <c r="W123" s="175"/>
    </row>
    <row r="126" ht="12.75">
      <c r="B126" s="165"/>
    </row>
    <row r="127" ht="12.75">
      <c r="B127" s="166"/>
    </row>
  </sheetData>
  <sheetProtection password="C81C" sheet="1" objects="1" scenarios="1" formatCells="0" formatColumns="0" formatRows="0" insertRows="0" deleteRows="0"/>
  <protectedRanges>
    <protectedRange password="CEE9" sqref="S105:W107 S109:W111 S9:W16 S61:W63 S76:W81 S113:W115 S65:W68 S117:W118 S30:W32 S18:W20 S34:W35 S70:W71 S39:W42 S83:W90 S122:W123 S44:W51 S53:W55 S92:W102 S57:W59 S22:W24 S26:W28" name="Диапазон54"/>
    <protectedRange password="CEE9" sqref="O31:R32 O66:R68 O114:R115" name="Диапазон53"/>
    <protectedRange password="CEE9" sqref="I31:L32 I114:L115 I66:L68" name="Диапазон52"/>
    <protectedRange password="CEE9" sqref="D31:G32 D114:G115 D66:G68" name="Диапазон51"/>
    <protectedRange password="CEE9" sqref="O110:R111 O62:R63 O27:R28" name="Диапазон50"/>
    <protectedRange password="CEE9" sqref="I110:L111 I62:L63 I27:L28" name="Диапазон49"/>
    <protectedRange password="CEE9" sqref="D110:G111 D62:G63 D27:G28" name="Диапазон48"/>
    <protectedRange password="CEE9" sqref="O106:R107 O58:R59 O23:R24" name="Диапазон47"/>
    <protectedRange password="CEE9" sqref="I106:L107 I58:L59 I23:L24" name="Диапазон46"/>
    <protectedRange password="CEE9" sqref="D106:G107 D58:G59 D23:G24" name="Диапазон45"/>
    <protectedRange password="CEE9" sqref="O93:R102 O54:R55 O19:R20" name="Диапазон44"/>
    <protectedRange password="CEE9" sqref="I93:L102 I54:L55 I19:L20" name="Диапазон43"/>
    <protectedRange password="CEE9" sqref="D93:G102 D54:G55 D19:G20" name="Диапазон42"/>
    <protectedRange password="CEE9" sqref="O84:R86 O45:R47 O10:R12" name="Диапазон41"/>
    <protectedRange password="CEE9" sqref="I89:L90 I50:L51 I15:L16" name="Диапазон40"/>
    <protectedRange password="CEE9" sqref="D89:G90 D50:G51 D15:G16" name="Диапазон39"/>
    <protectedRange password="CEE9" sqref="S116:W116 S112:W112 S91:W91 S103:W104 S108:W108 S29:W29 S17:W17 S69:W69 S64:W64 S52:W52 S56:W56 S60:W60 S21:W21 S25:W25 S33:W33" name="Диапазон19"/>
    <protectedRange password="CEE9" sqref="D91:G91 D103:G104 D108:G108 D112:G112 D116:G116 D21:G21 D25:G25 D52:G52 D56:G56 D60:G60 D64:G64 D69:G69 D29:G29 D33:G33 D17:G17" name="Диапазон7"/>
    <protectedRange password="CEE9" sqref="I91:L91 I103:L104 I108:L108 I112:L112 I116:L116 I21:L21 I25:L25 I52:L52 I56:L56 I60:L60 I64:L64 I69:L69 I29:L29 I33:L33 I17:L17" name="Диапазон8"/>
    <protectedRange password="CEE9" sqref="O91:R91 O103:R104 O108:R108 O112:R112 O116:R116 O21:R21 O25:R25 O52:R52 O56:R56 O60:R60 O64:R64 O69:R69 O29:R29 O33:R33 O17:R17" name="Диапазон9"/>
  </protectedRanges>
  <mergeCells count="12">
    <mergeCell ref="A8:W8"/>
    <mergeCell ref="A43:W43"/>
    <mergeCell ref="A82:W82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W72"/>
  <sheetViews>
    <sheetView zoomScalePageLayoutView="0" workbookViewId="0" topLeftCell="A44">
      <selection activeCell="A51" sqref="A51:W69"/>
    </sheetView>
  </sheetViews>
  <sheetFormatPr defaultColWidth="9.140625" defaultRowHeight="15"/>
  <cols>
    <col min="1" max="1" width="5.28125" style="37" customWidth="1"/>
    <col min="2" max="2" width="43.140625" style="40" customWidth="1"/>
    <col min="3" max="3" width="12.00390625" style="177" customWidth="1"/>
    <col min="4" max="4" width="10.00390625" style="177" customWidth="1"/>
    <col min="5" max="5" width="9.28125" style="177" customWidth="1"/>
    <col min="6" max="6" width="11.140625" style="177" customWidth="1"/>
    <col min="7" max="7" width="11.421875" style="177" customWidth="1"/>
    <col min="8" max="8" width="10.7109375" style="177" customWidth="1"/>
    <col min="9" max="9" width="8.8515625" style="177" customWidth="1"/>
    <col min="10" max="10" width="11.00390625" style="177" customWidth="1"/>
    <col min="11" max="11" width="9.28125" style="177" customWidth="1"/>
    <col min="12" max="12" width="9.8515625" style="177" customWidth="1"/>
    <col min="13" max="13" width="10.57421875" style="178" customWidth="1"/>
    <col min="14" max="14" width="9.00390625" style="40" customWidth="1"/>
    <col min="15" max="15" width="5.8515625" style="179" customWidth="1"/>
    <col min="16" max="16" width="6.7109375" style="179" customWidth="1"/>
    <col min="17" max="17" width="6.421875" style="179" customWidth="1"/>
    <col min="18" max="18" width="5.8515625" style="179" customWidth="1"/>
    <col min="19" max="19" width="6.28125" style="36" customWidth="1"/>
    <col min="20" max="21" width="5.140625" style="36" customWidth="1"/>
    <col min="22" max="22" width="6.8515625" style="36" customWidth="1"/>
    <col min="23" max="23" width="5.7109375" style="36" customWidth="1"/>
    <col min="24" max="16384" width="9.140625" style="40" customWidth="1"/>
  </cols>
  <sheetData>
    <row r="1" ht="12.75">
      <c r="W1" s="312" t="s">
        <v>101</v>
      </c>
    </row>
    <row r="3" spans="1:23" s="89" customFormat="1" ht="15.75">
      <c r="A3" s="522" t="s">
        <v>102</v>
      </c>
      <c r="B3" s="522"/>
      <c r="C3" s="522"/>
      <c r="D3" s="522"/>
      <c r="E3" s="522"/>
      <c r="F3" s="522"/>
      <c r="G3" s="522"/>
      <c r="H3" s="522"/>
      <c r="I3" s="522" t="str">
        <f>3!B1</f>
        <v>ЗАО "Водоканал" г.Новокузнецк</v>
      </c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</row>
    <row r="5" spans="1:23" ht="25.5" customHeight="1">
      <c r="A5" s="523" t="s">
        <v>2</v>
      </c>
      <c r="B5" s="523" t="s">
        <v>103</v>
      </c>
      <c r="C5" s="524" t="s">
        <v>104</v>
      </c>
      <c r="D5" s="524"/>
      <c r="E5" s="524"/>
      <c r="F5" s="524"/>
      <c r="G5" s="524"/>
      <c r="H5" s="525" t="s">
        <v>105</v>
      </c>
      <c r="I5" s="525"/>
      <c r="J5" s="525"/>
      <c r="K5" s="525"/>
      <c r="L5" s="525"/>
      <c r="M5" s="524" t="s">
        <v>106</v>
      </c>
      <c r="N5" s="526" t="s">
        <v>107</v>
      </c>
      <c r="O5" s="527"/>
      <c r="P5" s="527"/>
      <c r="Q5" s="527"/>
      <c r="R5" s="528"/>
      <c r="S5" s="529" t="s">
        <v>108</v>
      </c>
      <c r="T5" s="529"/>
      <c r="U5" s="529"/>
      <c r="V5" s="529"/>
      <c r="W5" s="529"/>
    </row>
    <row r="6" spans="1:23" ht="32.25" customHeight="1">
      <c r="A6" s="523"/>
      <c r="B6" s="523"/>
      <c r="C6" s="132" t="s">
        <v>109</v>
      </c>
      <c r="D6" s="132" t="s">
        <v>7</v>
      </c>
      <c r="E6" s="132" t="s">
        <v>8</v>
      </c>
      <c r="F6" s="132" t="s">
        <v>110</v>
      </c>
      <c r="G6" s="132" t="s">
        <v>10</v>
      </c>
      <c r="H6" s="132" t="s">
        <v>109</v>
      </c>
      <c r="I6" s="132" t="s">
        <v>7</v>
      </c>
      <c r="J6" s="132" t="s">
        <v>8</v>
      </c>
      <c r="K6" s="132" t="s">
        <v>110</v>
      </c>
      <c r="L6" s="132" t="s">
        <v>10</v>
      </c>
      <c r="M6" s="524"/>
      <c r="N6" s="95" t="s">
        <v>109</v>
      </c>
      <c r="O6" s="133" t="s">
        <v>7</v>
      </c>
      <c r="P6" s="133" t="s">
        <v>8</v>
      </c>
      <c r="Q6" s="133" t="s">
        <v>110</v>
      </c>
      <c r="R6" s="133" t="s">
        <v>10</v>
      </c>
      <c r="S6" s="134" t="s">
        <v>109</v>
      </c>
      <c r="T6" s="134" t="s">
        <v>7</v>
      </c>
      <c r="U6" s="134" t="s">
        <v>8</v>
      </c>
      <c r="V6" s="134" t="s">
        <v>110</v>
      </c>
      <c r="W6" s="134" t="s">
        <v>10</v>
      </c>
    </row>
    <row r="7" spans="1:23" s="136" customFormat="1" ht="12.75">
      <c r="A7" s="135">
        <v>1</v>
      </c>
      <c r="B7" s="135">
        <f aca="true" t="shared" si="0" ref="B7:W7">+A7+1</f>
        <v>2</v>
      </c>
      <c r="C7" s="135">
        <f>+B7+1</f>
        <v>3</v>
      </c>
      <c r="D7" s="135">
        <f t="shared" si="0"/>
        <v>4</v>
      </c>
      <c r="E7" s="135">
        <f t="shared" si="0"/>
        <v>5</v>
      </c>
      <c r="F7" s="135">
        <f t="shared" si="0"/>
        <v>6</v>
      </c>
      <c r="G7" s="135">
        <f t="shared" si="0"/>
        <v>7</v>
      </c>
      <c r="H7" s="135">
        <f t="shared" si="0"/>
        <v>8</v>
      </c>
      <c r="I7" s="135">
        <f t="shared" si="0"/>
        <v>9</v>
      </c>
      <c r="J7" s="135">
        <f t="shared" si="0"/>
        <v>10</v>
      </c>
      <c r="K7" s="135">
        <f t="shared" si="0"/>
        <v>11</v>
      </c>
      <c r="L7" s="135">
        <f t="shared" si="0"/>
        <v>12</v>
      </c>
      <c r="M7" s="135">
        <f t="shared" si="0"/>
        <v>13</v>
      </c>
      <c r="N7" s="135">
        <f t="shared" si="0"/>
        <v>14</v>
      </c>
      <c r="O7" s="135">
        <f t="shared" si="0"/>
        <v>15</v>
      </c>
      <c r="P7" s="135">
        <f t="shared" si="0"/>
        <v>16</v>
      </c>
      <c r="Q7" s="135">
        <f t="shared" si="0"/>
        <v>17</v>
      </c>
      <c r="R7" s="135">
        <f t="shared" si="0"/>
        <v>18</v>
      </c>
      <c r="S7" s="135">
        <f t="shared" si="0"/>
        <v>19</v>
      </c>
      <c r="T7" s="135">
        <f t="shared" si="0"/>
        <v>20</v>
      </c>
      <c r="U7" s="135">
        <f t="shared" si="0"/>
        <v>21</v>
      </c>
      <c r="V7" s="135">
        <f t="shared" si="0"/>
        <v>22</v>
      </c>
      <c r="W7" s="135">
        <f t="shared" si="0"/>
        <v>23</v>
      </c>
    </row>
    <row r="8" spans="1:23" ht="12.75">
      <c r="A8" s="536" t="str">
        <f>6!A8</f>
        <v>20___ факт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8"/>
    </row>
    <row r="9" spans="1:23" ht="12.75">
      <c r="A9" s="137">
        <v>1</v>
      </c>
      <c r="B9" s="138" t="s">
        <v>112</v>
      </c>
      <c r="C9" s="139">
        <f>D9+E9+F9+G9</f>
        <v>0</v>
      </c>
      <c r="D9" s="139">
        <f>SUM(D10:D12)</f>
        <v>0</v>
      </c>
      <c r="E9" s="139">
        <f>SUM(E10:E12)</f>
        <v>0</v>
      </c>
      <c r="F9" s="139">
        <f>SUM(F10:F12)</f>
        <v>0</v>
      </c>
      <c r="G9" s="139">
        <f>SUM(G10:G12)</f>
        <v>0</v>
      </c>
      <c r="H9" s="139">
        <f aca="true" t="shared" si="1" ref="H9:H18">I9+J9+K9+L9</f>
        <v>0</v>
      </c>
      <c r="I9" s="139">
        <f>SUM(I10:I12)</f>
        <v>0</v>
      </c>
      <c r="J9" s="139">
        <f>SUM(J10:J12)</f>
        <v>0</v>
      </c>
      <c r="K9" s="139">
        <f>SUM(K10:K12)</f>
        <v>0</v>
      </c>
      <c r="L9" s="139">
        <f>SUM(L10:L12)</f>
        <v>0</v>
      </c>
      <c r="M9" s="140" t="e">
        <f aca="true" t="shared" si="2" ref="M9:M18">C9/H9*1000</f>
        <v>#DIV/0!</v>
      </c>
      <c r="N9" s="141">
        <f aca="true" t="shared" si="3" ref="N9:N19">SUM(O9:R9)</f>
        <v>0</v>
      </c>
      <c r="O9" s="142">
        <f>SUM(O10:O12)</f>
        <v>0</v>
      </c>
      <c r="P9" s="142">
        <f>SUM(P10:P12)</f>
        <v>0</v>
      </c>
      <c r="Q9" s="142">
        <f>SUM(Q10:Q12)</f>
        <v>0</v>
      </c>
      <c r="R9" s="142">
        <f>SUM(R10:R12)</f>
        <v>0</v>
      </c>
      <c r="S9" s="313"/>
      <c r="T9" s="314"/>
      <c r="U9" s="314"/>
      <c r="V9" s="314"/>
      <c r="W9" s="314"/>
    </row>
    <row r="10" spans="1:23" ht="12.75">
      <c r="A10" s="145" t="s">
        <v>17</v>
      </c>
      <c r="B10" s="146" t="s">
        <v>113</v>
      </c>
      <c r="C10" s="139">
        <f>D10+E10+F10+G10</f>
        <v>0</v>
      </c>
      <c r="D10" s="139">
        <f>6!D10</f>
        <v>0</v>
      </c>
      <c r="E10" s="139">
        <f>6!E10</f>
        <v>0</v>
      </c>
      <c r="F10" s="139">
        <f>6!F10</f>
        <v>0</v>
      </c>
      <c r="G10" s="139">
        <f>6!G10</f>
        <v>0</v>
      </c>
      <c r="H10" s="139">
        <f t="shared" si="1"/>
        <v>0</v>
      </c>
      <c r="I10" s="139">
        <f>6!I10</f>
        <v>0</v>
      </c>
      <c r="J10" s="139">
        <f>6!J10</f>
        <v>0</v>
      </c>
      <c r="K10" s="139">
        <f>6!K10</f>
        <v>0</v>
      </c>
      <c r="L10" s="139">
        <f>6!L10</f>
        <v>0</v>
      </c>
      <c r="M10" s="140" t="e">
        <f t="shared" si="2"/>
        <v>#DIV/0!</v>
      </c>
      <c r="N10" s="141">
        <f t="shared" si="3"/>
        <v>0</v>
      </c>
      <c r="O10" s="315"/>
      <c r="P10" s="315"/>
      <c r="Q10" s="315"/>
      <c r="R10" s="315"/>
      <c r="S10" s="313"/>
      <c r="T10" s="314"/>
      <c r="U10" s="314"/>
      <c r="V10" s="314"/>
      <c r="W10" s="314"/>
    </row>
    <row r="11" spans="1:23" ht="12.75">
      <c r="A11" s="145" t="s">
        <v>19</v>
      </c>
      <c r="B11" s="146" t="s">
        <v>114</v>
      </c>
      <c r="C11" s="139">
        <f>D11+E11+F11+G11</f>
        <v>0</v>
      </c>
      <c r="D11" s="139">
        <f>6!D11</f>
        <v>0</v>
      </c>
      <c r="E11" s="139">
        <f>6!E11</f>
        <v>0</v>
      </c>
      <c r="F11" s="139">
        <f>6!F11</f>
        <v>0</v>
      </c>
      <c r="G11" s="139">
        <f>6!G11</f>
        <v>0</v>
      </c>
      <c r="H11" s="139">
        <f t="shared" si="1"/>
        <v>0</v>
      </c>
      <c r="I11" s="139">
        <f>6!I11</f>
        <v>0</v>
      </c>
      <c r="J11" s="139">
        <f>6!J11</f>
        <v>0</v>
      </c>
      <c r="K11" s="139">
        <f>6!K11</f>
        <v>0</v>
      </c>
      <c r="L11" s="139">
        <f>6!L11</f>
        <v>0</v>
      </c>
      <c r="M11" s="140" t="e">
        <f t="shared" si="2"/>
        <v>#DIV/0!</v>
      </c>
      <c r="N11" s="141">
        <f t="shared" si="3"/>
        <v>0</v>
      </c>
      <c r="O11" s="315"/>
      <c r="P11" s="315"/>
      <c r="Q11" s="315"/>
      <c r="R11" s="315"/>
      <c r="S11" s="313"/>
      <c r="T11" s="314"/>
      <c r="U11" s="314"/>
      <c r="V11" s="314"/>
      <c r="W11" s="314"/>
    </row>
    <row r="12" spans="1:23" ht="25.5">
      <c r="A12" s="145" t="s">
        <v>21</v>
      </c>
      <c r="B12" s="148" t="s">
        <v>115</v>
      </c>
      <c r="C12" s="139">
        <f>D12+E12+F12+G12</f>
        <v>0</v>
      </c>
      <c r="D12" s="139">
        <f>6!D12</f>
        <v>0</v>
      </c>
      <c r="E12" s="139">
        <f>6!E12</f>
        <v>0</v>
      </c>
      <c r="F12" s="139">
        <f>6!F12</f>
        <v>0</v>
      </c>
      <c r="G12" s="139">
        <f>6!G12</f>
        <v>0</v>
      </c>
      <c r="H12" s="139">
        <f t="shared" si="1"/>
        <v>0</v>
      </c>
      <c r="I12" s="139">
        <f>6!I12</f>
        <v>0</v>
      </c>
      <c r="J12" s="139">
        <f>6!J12</f>
        <v>0</v>
      </c>
      <c r="K12" s="139">
        <f>6!K12</f>
        <v>0</v>
      </c>
      <c r="L12" s="139">
        <f>6!L12</f>
        <v>0</v>
      </c>
      <c r="M12" s="140" t="e">
        <f t="shared" si="2"/>
        <v>#DIV/0!</v>
      </c>
      <c r="N12" s="141">
        <f t="shared" si="3"/>
        <v>0</v>
      </c>
      <c r="O12" s="315"/>
      <c r="P12" s="315"/>
      <c r="Q12" s="315"/>
      <c r="R12" s="315"/>
      <c r="S12" s="313"/>
      <c r="T12" s="314"/>
      <c r="U12" s="314"/>
      <c r="V12" s="314"/>
      <c r="W12" s="314"/>
    </row>
    <row r="13" spans="1:23" ht="12.75">
      <c r="A13" s="137" t="s">
        <v>37</v>
      </c>
      <c r="B13" s="138" t="s">
        <v>116</v>
      </c>
      <c r="C13" s="139">
        <f>D13+E13+F13+G13</f>
        <v>0</v>
      </c>
      <c r="D13" s="139">
        <f>D15+D16+D17</f>
        <v>0</v>
      </c>
      <c r="E13" s="139">
        <f>E15+E16+E17</f>
        <v>0</v>
      </c>
      <c r="F13" s="139">
        <f>F15+F16+F17</f>
        <v>0</v>
      </c>
      <c r="G13" s="139">
        <f>G15+G16+G17</f>
        <v>0</v>
      </c>
      <c r="H13" s="139">
        <f t="shared" si="1"/>
        <v>0</v>
      </c>
      <c r="I13" s="139">
        <f>I15+I16+I17</f>
        <v>0</v>
      </c>
      <c r="J13" s="139">
        <f>J15+J16+J17</f>
        <v>0</v>
      </c>
      <c r="K13" s="139">
        <f>K15+K16+K17</f>
        <v>0</v>
      </c>
      <c r="L13" s="139">
        <f>L15+L16+L17</f>
        <v>0</v>
      </c>
      <c r="M13" s="140" t="e">
        <f t="shared" si="2"/>
        <v>#DIV/0!</v>
      </c>
      <c r="N13" s="141">
        <f t="shared" si="3"/>
        <v>0</v>
      </c>
      <c r="O13" s="142">
        <f>O14+O15+O16+O17</f>
        <v>0</v>
      </c>
      <c r="P13" s="142">
        <f>P14+P15+P16+P17</f>
        <v>0</v>
      </c>
      <c r="Q13" s="142">
        <f>Q14+Q15+Q16+Q17</f>
        <v>0</v>
      </c>
      <c r="R13" s="142">
        <f>R14+R15+R16+R17</f>
        <v>0</v>
      </c>
      <c r="S13" s="313"/>
      <c r="T13" s="314"/>
      <c r="U13" s="314"/>
      <c r="V13" s="314"/>
      <c r="W13" s="314"/>
    </row>
    <row r="14" spans="1:23" ht="12.75">
      <c r="A14" s="145" t="s">
        <v>40</v>
      </c>
      <c r="B14" s="138" t="s">
        <v>117</v>
      </c>
      <c r="C14" s="139">
        <v>0</v>
      </c>
      <c r="D14" s="139">
        <f>6!D14</f>
        <v>0</v>
      </c>
      <c r="E14" s="139">
        <f>6!E14</f>
        <v>0</v>
      </c>
      <c r="F14" s="139">
        <f>6!F14</f>
        <v>0</v>
      </c>
      <c r="G14" s="139">
        <f>6!G14</f>
        <v>0</v>
      </c>
      <c r="H14" s="139">
        <f t="shared" si="1"/>
        <v>0</v>
      </c>
      <c r="I14" s="139">
        <f>6!I14</f>
        <v>0</v>
      </c>
      <c r="J14" s="139">
        <f>6!J14</f>
        <v>0</v>
      </c>
      <c r="K14" s="139">
        <f>6!K14</f>
        <v>0</v>
      </c>
      <c r="L14" s="139">
        <f>6!L14</f>
        <v>0</v>
      </c>
      <c r="M14" s="140" t="e">
        <f t="shared" si="2"/>
        <v>#DIV/0!</v>
      </c>
      <c r="N14" s="141">
        <f t="shared" si="3"/>
        <v>0</v>
      </c>
      <c r="O14" s="142">
        <f>6!O14</f>
        <v>0</v>
      </c>
      <c r="P14" s="142">
        <f>6!P14</f>
        <v>0</v>
      </c>
      <c r="Q14" s="142">
        <f>6!Q14</f>
        <v>0</v>
      </c>
      <c r="R14" s="142">
        <f>6!R14</f>
        <v>0</v>
      </c>
      <c r="S14" s="313"/>
      <c r="T14" s="313"/>
      <c r="U14" s="313"/>
      <c r="V14" s="313"/>
      <c r="W14" s="313"/>
    </row>
    <row r="15" spans="1:23" ht="12.75">
      <c r="A15" s="145" t="s">
        <v>121</v>
      </c>
      <c r="B15" s="153" t="s">
        <v>122</v>
      </c>
      <c r="C15" s="139">
        <f>D15+E15+F15+G15</f>
        <v>0</v>
      </c>
      <c r="D15" s="139">
        <f>6!D18</f>
        <v>0</v>
      </c>
      <c r="E15" s="139">
        <f>6!E18</f>
        <v>0</v>
      </c>
      <c r="F15" s="139">
        <f>6!F18</f>
        <v>0</v>
      </c>
      <c r="G15" s="139">
        <f>6!G18</f>
        <v>0</v>
      </c>
      <c r="H15" s="139">
        <f t="shared" si="1"/>
        <v>0</v>
      </c>
      <c r="I15" s="139">
        <f>6!I18</f>
        <v>0</v>
      </c>
      <c r="J15" s="139">
        <f>6!J18</f>
        <v>0</v>
      </c>
      <c r="K15" s="139">
        <f>6!K18</f>
        <v>0</v>
      </c>
      <c r="L15" s="139">
        <f>6!L18</f>
        <v>0</v>
      </c>
      <c r="M15" s="140" t="e">
        <f t="shared" si="2"/>
        <v>#DIV/0!</v>
      </c>
      <c r="N15" s="141">
        <f t="shared" si="3"/>
        <v>0</v>
      </c>
      <c r="O15" s="142">
        <f>6!O18</f>
        <v>0</v>
      </c>
      <c r="P15" s="142">
        <f>6!P18</f>
        <v>0</v>
      </c>
      <c r="Q15" s="142">
        <f>6!Q18</f>
        <v>0</v>
      </c>
      <c r="R15" s="142">
        <f>6!R18</f>
        <v>0</v>
      </c>
      <c r="S15" s="313"/>
      <c r="T15" s="314"/>
      <c r="U15" s="314"/>
      <c r="V15" s="314"/>
      <c r="W15" s="314"/>
    </row>
    <row r="16" spans="1:23" ht="12.75">
      <c r="A16" s="145" t="s">
        <v>123</v>
      </c>
      <c r="B16" s="153" t="s">
        <v>124</v>
      </c>
      <c r="C16" s="139">
        <f>D16+E16+F16+G16</f>
        <v>0</v>
      </c>
      <c r="D16" s="139">
        <f>6!D22</f>
        <v>0</v>
      </c>
      <c r="E16" s="139">
        <f>6!E22</f>
        <v>0</v>
      </c>
      <c r="F16" s="139">
        <f>6!F22</f>
        <v>0</v>
      </c>
      <c r="G16" s="139">
        <f>6!G22</f>
        <v>0</v>
      </c>
      <c r="H16" s="139">
        <f t="shared" si="1"/>
        <v>0</v>
      </c>
      <c r="I16" s="139">
        <f>6!I22</f>
        <v>0</v>
      </c>
      <c r="J16" s="139">
        <f>6!J22</f>
        <v>0</v>
      </c>
      <c r="K16" s="139">
        <f>6!K22</f>
        <v>0</v>
      </c>
      <c r="L16" s="139">
        <f>6!L22</f>
        <v>0</v>
      </c>
      <c r="M16" s="140" t="e">
        <f t="shared" si="2"/>
        <v>#DIV/0!</v>
      </c>
      <c r="N16" s="141">
        <f t="shared" si="3"/>
        <v>0</v>
      </c>
      <c r="O16" s="142">
        <f>6!O22</f>
        <v>0</v>
      </c>
      <c r="P16" s="142">
        <f>6!P22</f>
        <v>0</v>
      </c>
      <c r="Q16" s="142">
        <f>6!Q22</f>
        <v>0</v>
      </c>
      <c r="R16" s="142">
        <f>6!R22</f>
        <v>0</v>
      </c>
      <c r="S16" s="313"/>
      <c r="T16" s="314"/>
      <c r="U16" s="314"/>
      <c r="V16" s="314"/>
      <c r="W16" s="314"/>
    </row>
    <row r="17" spans="1:23" ht="12.75">
      <c r="A17" s="145" t="s">
        <v>125</v>
      </c>
      <c r="B17" s="157" t="s">
        <v>136</v>
      </c>
      <c r="C17" s="139">
        <f>D17+E17+F17+G17</f>
        <v>0</v>
      </c>
      <c r="D17" s="139">
        <f>6!D26</f>
        <v>0</v>
      </c>
      <c r="E17" s="139">
        <f>6!E26</f>
        <v>0</v>
      </c>
      <c r="F17" s="139">
        <f>6!F26</f>
        <v>0</v>
      </c>
      <c r="G17" s="139">
        <f>6!G26</f>
        <v>0</v>
      </c>
      <c r="H17" s="139">
        <f t="shared" si="1"/>
        <v>0</v>
      </c>
      <c r="I17" s="139">
        <f>6!I26</f>
        <v>0</v>
      </c>
      <c r="J17" s="139">
        <f>6!J26</f>
        <v>0</v>
      </c>
      <c r="K17" s="139">
        <f>6!K26</f>
        <v>0</v>
      </c>
      <c r="L17" s="139">
        <f>6!L26</f>
        <v>0</v>
      </c>
      <c r="M17" s="140" t="e">
        <f t="shared" si="2"/>
        <v>#DIV/0!</v>
      </c>
      <c r="N17" s="141">
        <f t="shared" si="3"/>
        <v>0</v>
      </c>
      <c r="O17" s="142">
        <f>6!O26</f>
        <v>0</v>
      </c>
      <c r="P17" s="142">
        <f>6!P26</f>
        <v>0</v>
      </c>
      <c r="Q17" s="142">
        <f>6!Q26</f>
        <v>0</v>
      </c>
      <c r="R17" s="142">
        <f>6!R26</f>
        <v>0</v>
      </c>
      <c r="S17" s="313"/>
      <c r="T17" s="314"/>
      <c r="U17" s="314"/>
      <c r="V17" s="314"/>
      <c r="W17" s="314"/>
    </row>
    <row r="18" spans="1:23" ht="12.75">
      <c r="A18" s="145" t="s">
        <v>12</v>
      </c>
      <c r="B18" s="158" t="s">
        <v>78</v>
      </c>
      <c r="C18" s="139">
        <f>D18+E18+F18+G18</f>
        <v>0</v>
      </c>
      <c r="D18" s="139">
        <f>6!D30</f>
        <v>0</v>
      </c>
      <c r="E18" s="139">
        <f>6!E30</f>
        <v>0</v>
      </c>
      <c r="F18" s="139">
        <f>6!F30</f>
        <v>0</v>
      </c>
      <c r="G18" s="139">
        <f>6!G30</f>
        <v>0</v>
      </c>
      <c r="H18" s="139">
        <f t="shared" si="1"/>
        <v>0</v>
      </c>
      <c r="I18" s="139">
        <f>6!I30</f>
        <v>0</v>
      </c>
      <c r="J18" s="139">
        <f>6!J30</f>
        <v>0</v>
      </c>
      <c r="K18" s="139">
        <f>6!K30</f>
        <v>0</v>
      </c>
      <c r="L18" s="139">
        <f>6!L30</f>
        <v>0</v>
      </c>
      <c r="M18" s="140" t="e">
        <f t="shared" si="2"/>
        <v>#DIV/0!</v>
      </c>
      <c r="N18" s="141">
        <f t="shared" si="3"/>
        <v>0</v>
      </c>
      <c r="O18" s="142">
        <f>6!O30</f>
        <v>0</v>
      </c>
      <c r="P18" s="142">
        <f>6!P30</f>
        <v>0</v>
      </c>
      <c r="Q18" s="142">
        <f>6!Q30</f>
        <v>0</v>
      </c>
      <c r="R18" s="142">
        <f>6!R30</f>
        <v>0</v>
      </c>
      <c r="S18" s="313"/>
      <c r="T18" s="314"/>
      <c r="U18" s="314"/>
      <c r="V18" s="314"/>
      <c r="W18" s="314"/>
    </row>
    <row r="19" spans="1:23" ht="12.75">
      <c r="A19" s="145" t="s">
        <v>130</v>
      </c>
      <c r="B19" s="146" t="s">
        <v>131</v>
      </c>
      <c r="C19" s="139">
        <f>D19+E19+F19+G19</f>
        <v>0</v>
      </c>
      <c r="D19" s="139">
        <f>D9+D13+D18</f>
        <v>0</v>
      </c>
      <c r="E19" s="139">
        <f>E9+E13+E18</f>
        <v>0</v>
      </c>
      <c r="F19" s="139">
        <f>F9+F13+F18</f>
        <v>0</v>
      </c>
      <c r="G19" s="139">
        <f>G9+G13+G18</f>
        <v>0</v>
      </c>
      <c r="H19" s="139">
        <f>I19+J19+K19+L19</f>
        <v>0</v>
      </c>
      <c r="I19" s="139">
        <f>I9+I13+I18</f>
        <v>0</v>
      </c>
      <c r="J19" s="139">
        <f>J9+J13+J18</f>
        <v>0</v>
      </c>
      <c r="K19" s="139">
        <f>K9+K13+K18</f>
        <v>0</v>
      </c>
      <c r="L19" s="139">
        <f>L9+L13+L18</f>
        <v>0</v>
      </c>
      <c r="M19" s="140" t="e">
        <f>C19/H19*1000</f>
        <v>#DIV/0!</v>
      </c>
      <c r="N19" s="141">
        <f t="shared" si="3"/>
        <v>0</v>
      </c>
      <c r="O19" s="142">
        <f>O9+O13+O18</f>
        <v>0</v>
      </c>
      <c r="P19" s="142">
        <f>P9+P13+P18</f>
        <v>0</v>
      </c>
      <c r="Q19" s="142">
        <f>Q9+Q13+Q18</f>
        <v>0</v>
      </c>
      <c r="R19" s="142">
        <f>R9+R13+R18</f>
        <v>0</v>
      </c>
      <c r="S19" s="313"/>
      <c r="T19" s="314"/>
      <c r="U19" s="314"/>
      <c r="V19" s="314"/>
      <c r="W19" s="314"/>
    </row>
    <row r="20" spans="1:23" s="36" customFormat="1" ht="12.75">
      <c r="A20" s="159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60"/>
      <c r="N20" s="161"/>
      <c r="O20" s="162"/>
      <c r="P20" s="162"/>
      <c r="Q20" s="162"/>
      <c r="R20" s="162"/>
      <c r="S20" s="34"/>
      <c r="T20" s="181"/>
      <c r="U20" s="181"/>
      <c r="V20" s="181"/>
      <c r="W20" s="181"/>
    </row>
    <row r="21" ht="12.75">
      <c r="B21" s="176" t="s">
        <v>132</v>
      </c>
    </row>
    <row r="22" ht="12.75">
      <c r="B22" s="180" t="s">
        <v>133</v>
      </c>
    </row>
    <row r="23" ht="12.75">
      <c r="B23" s="180" t="s">
        <v>134</v>
      </c>
    </row>
    <row r="24" spans="1:23" ht="12.75">
      <c r="A24" s="159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60"/>
      <c r="N24" s="161"/>
      <c r="O24" s="162"/>
      <c r="P24" s="162"/>
      <c r="Q24" s="162"/>
      <c r="R24" s="162"/>
      <c r="S24" s="34"/>
      <c r="T24" s="181"/>
      <c r="U24" s="181"/>
      <c r="V24" s="181"/>
      <c r="W24" s="181"/>
    </row>
    <row r="25" spans="1:23" s="89" customFormat="1" ht="15.75">
      <c r="A25" s="167"/>
      <c r="B25" s="168"/>
      <c r="C25" s="169" t="str">
        <f>Лист1!A19</f>
        <v>Генеральный директор</v>
      </c>
      <c r="D25" s="170"/>
      <c r="E25" s="170"/>
      <c r="F25" s="170"/>
      <c r="G25" s="170"/>
      <c r="H25" s="170"/>
      <c r="I25" s="170"/>
      <c r="J25" s="170"/>
      <c r="K25" s="170"/>
      <c r="L25" s="169" t="str">
        <f>3!E25</f>
        <v>Тихонова Т.Е.</v>
      </c>
      <c r="M25" s="171"/>
      <c r="N25" s="172"/>
      <c r="O25" s="173"/>
      <c r="P25" s="173"/>
      <c r="Q25" s="173"/>
      <c r="R25" s="173"/>
      <c r="S25" s="168"/>
      <c r="T25" s="182"/>
      <c r="U25" s="182"/>
      <c r="V25" s="182"/>
      <c r="W25" s="182"/>
    </row>
    <row r="26" spans="1:23" s="89" customFormat="1" ht="15.75">
      <c r="A26" s="167"/>
      <c r="B26" s="168"/>
      <c r="C26" s="169"/>
      <c r="D26" s="170"/>
      <c r="E26" s="170"/>
      <c r="F26" s="170"/>
      <c r="G26" s="170"/>
      <c r="H26" s="170"/>
      <c r="I26" s="170"/>
      <c r="J26" s="170"/>
      <c r="K26" s="170"/>
      <c r="L26" s="169"/>
      <c r="M26" s="171"/>
      <c r="N26" s="172"/>
      <c r="O26" s="173"/>
      <c r="P26" s="173"/>
      <c r="Q26" s="173"/>
      <c r="R26" s="173"/>
      <c r="S26" s="168"/>
      <c r="T26" s="182"/>
      <c r="U26" s="182"/>
      <c r="V26" s="182"/>
      <c r="W26" s="182"/>
    </row>
    <row r="27" spans="1:23" s="89" customFormat="1" ht="15.75">
      <c r="A27" s="167"/>
      <c r="B27" s="168"/>
      <c r="C27" s="169"/>
      <c r="D27" s="170"/>
      <c r="E27" s="170"/>
      <c r="F27" s="170"/>
      <c r="G27" s="170"/>
      <c r="H27" s="170"/>
      <c r="I27" s="170"/>
      <c r="J27" s="170"/>
      <c r="K27" s="170"/>
      <c r="L27" s="169"/>
      <c r="M27" s="171"/>
      <c r="N27" s="172"/>
      <c r="O27" s="173"/>
      <c r="P27" s="173"/>
      <c r="Q27" s="173"/>
      <c r="R27" s="173"/>
      <c r="S27" s="168"/>
      <c r="T27" s="182"/>
      <c r="U27" s="182"/>
      <c r="V27" s="182"/>
      <c r="W27" s="182"/>
    </row>
    <row r="28" spans="1:23" s="89" customFormat="1" ht="15.75">
      <c r="A28" s="167"/>
      <c r="B28" s="168"/>
      <c r="C28" s="169"/>
      <c r="D28" s="170"/>
      <c r="E28" s="170"/>
      <c r="F28" s="170"/>
      <c r="G28" s="170"/>
      <c r="H28" s="170"/>
      <c r="I28" s="170"/>
      <c r="J28" s="170"/>
      <c r="K28" s="170"/>
      <c r="L28" s="169"/>
      <c r="M28" s="171"/>
      <c r="N28" s="172"/>
      <c r="O28" s="173"/>
      <c r="P28" s="173"/>
      <c r="Q28" s="173"/>
      <c r="R28" s="173"/>
      <c r="S28" s="168"/>
      <c r="T28" s="182"/>
      <c r="U28" s="182"/>
      <c r="V28" s="182"/>
      <c r="W28" s="182"/>
    </row>
    <row r="29" spans="1:23" ht="12.75">
      <c r="A29" s="536" t="str">
        <f>6!A43</f>
        <v>20____ ожидаемый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8"/>
    </row>
    <row r="30" spans="1:23" ht="12.75">
      <c r="A30" s="137">
        <v>1</v>
      </c>
      <c r="B30" s="138" t="s">
        <v>112</v>
      </c>
      <c r="C30" s="139">
        <f>D30+E30+F30+G30</f>
        <v>0</v>
      </c>
      <c r="D30" s="139">
        <f>SUM(D31:D33)</f>
        <v>0</v>
      </c>
      <c r="E30" s="139">
        <f>SUM(E31:E33)</f>
        <v>0</v>
      </c>
      <c r="F30" s="139">
        <f>SUM(F31:F33)</f>
        <v>0</v>
      </c>
      <c r="G30" s="139">
        <f>SUM(G31:G33)</f>
        <v>0</v>
      </c>
      <c r="H30" s="139">
        <f aca="true" t="shared" si="4" ref="H30:H39">I30+J30+K30+L30</f>
        <v>0</v>
      </c>
      <c r="I30" s="139">
        <f>SUM(I31:I33)</f>
        <v>0</v>
      </c>
      <c r="J30" s="139">
        <f>SUM(J31:J33)</f>
        <v>0</v>
      </c>
      <c r="K30" s="139">
        <f>SUM(K31:K33)</f>
        <v>0</v>
      </c>
      <c r="L30" s="139">
        <f>SUM(L31:L33)</f>
        <v>0</v>
      </c>
      <c r="M30" s="140" t="e">
        <f aca="true" t="shared" si="5" ref="M30:M39">C30/H30*1000</f>
        <v>#DIV/0!</v>
      </c>
      <c r="N30" s="141">
        <f aca="true" t="shared" si="6" ref="N30:N40">SUM(O30:R30)</f>
        <v>0</v>
      </c>
      <c r="O30" s="142">
        <f>SUM(O31:O33)</f>
        <v>0</v>
      </c>
      <c r="P30" s="142">
        <f>SUM(P31:P33)</f>
        <v>0</v>
      </c>
      <c r="Q30" s="142">
        <f>SUM(Q31:Q33)</f>
        <v>0</v>
      </c>
      <c r="R30" s="142">
        <f>SUM(R31:R33)</f>
        <v>0</v>
      </c>
      <c r="S30" s="313"/>
      <c r="T30" s="314"/>
      <c r="U30" s="314"/>
      <c r="V30" s="314"/>
      <c r="W30" s="314"/>
    </row>
    <row r="31" spans="1:23" ht="12.75">
      <c r="A31" s="145" t="s">
        <v>17</v>
      </c>
      <c r="B31" s="146" t="s">
        <v>113</v>
      </c>
      <c r="C31" s="139">
        <f>D31+E31+F31+G31</f>
        <v>0</v>
      </c>
      <c r="D31" s="139">
        <f>6!D45</f>
        <v>0</v>
      </c>
      <c r="E31" s="139">
        <f>6!E45</f>
        <v>0</v>
      </c>
      <c r="F31" s="139">
        <f>6!F45</f>
        <v>0</v>
      </c>
      <c r="G31" s="139">
        <f>6!G45</f>
        <v>0</v>
      </c>
      <c r="H31" s="139">
        <f t="shared" si="4"/>
        <v>0</v>
      </c>
      <c r="I31" s="139">
        <f>6!I45</f>
        <v>0</v>
      </c>
      <c r="J31" s="139">
        <f>6!J45</f>
        <v>0</v>
      </c>
      <c r="K31" s="139">
        <f>6!K45</f>
        <v>0</v>
      </c>
      <c r="L31" s="139">
        <f>6!L45</f>
        <v>0</v>
      </c>
      <c r="M31" s="140" t="e">
        <f t="shared" si="5"/>
        <v>#DIV/0!</v>
      </c>
      <c r="N31" s="141">
        <f t="shared" si="6"/>
        <v>0</v>
      </c>
      <c r="O31" s="315"/>
      <c r="P31" s="315"/>
      <c r="Q31" s="315"/>
      <c r="R31" s="315"/>
      <c r="S31" s="313"/>
      <c r="T31" s="314"/>
      <c r="U31" s="314"/>
      <c r="V31" s="314"/>
      <c r="W31" s="314"/>
    </row>
    <row r="32" spans="1:23" ht="12.75">
      <c r="A32" s="145" t="s">
        <v>19</v>
      </c>
      <c r="B32" s="146" t="s">
        <v>114</v>
      </c>
      <c r="C32" s="139">
        <f>D32+E32+F32+G32</f>
        <v>0</v>
      </c>
      <c r="D32" s="139">
        <f>6!D46</f>
        <v>0</v>
      </c>
      <c r="E32" s="139">
        <f>6!E46</f>
        <v>0</v>
      </c>
      <c r="F32" s="139">
        <f>6!F46</f>
        <v>0</v>
      </c>
      <c r="G32" s="139">
        <f>6!G46</f>
        <v>0</v>
      </c>
      <c r="H32" s="139">
        <f t="shared" si="4"/>
        <v>0</v>
      </c>
      <c r="I32" s="139">
        <f>6!I46</f>
        <v>0</v>
      </c>
      <c r="J32" s="139">
        <f>6!J46</f>
        <v>0</v>
      </c>
      <c r="K32" s="139">
        <f>6!K46</f>
        <v>0</v>
      </c>
      <c r="L32" s="139">
        <f>6!L46</f>
        <v>0</v>
      </c>
      <c r="M32" s="140" t="e">
        <f t="shared" si="5"/>
        <v>#DIV/0!</v>
      </c>
      <c r="N32" s="141">
        <f t="shared" si="6"/>
        <v>0</v>
      </c>
      <c r="O32" s="315"/>
      <c r="P32" s="315"/>
      <c r="Q32" s="315"/>
      <c r="R32" s="315"/>
      <c r="S32" s="313"/>
      <c r="T32" s="314"/>
      <c r="U32" s="314"/>
      <c r="V32" s="314"/>
      <c r="W32" s="314"/>
    </row>
    <row r="33" spans="1:23" ht="25.5">
      <c r="A33" s="145" t="s">
        <v>21</v>
      </c>
      <c r="B33" s="148" t="s">
        <v>115</v>
      </c>
      <c r="C33" s="139">
        <f>D33+E33+F33+G33</f>
        <v>0</v>
      </c>
      <c r="D33" s="139">
        <f>6!D47</f>
        <v>0</v>
      </c>
      <c r="E33" s="139">
        <f>6!E47</f>
        <v>0</v>
      </c>
      <c r="F33" s="139">
        <f>6!F47</f>
        <v>0</v>
      </c>
      <c r="G33" s="139">
        <f>6!G47</f>
        <v>0</v>
      </c>
      <c r="H33" s="139">
        <f t="shared" si="4"/>
        <v>0</v>
      </c>
      <c r="I33" s="139">
        <f>6!I47</f>
        <v>0</v>
      </c>
      <c r="J33" s="139">
        <f>6!J47</f>
        <v>0</v>
      </c>
      <c r="K33" s="139">
        <f>6!K47</f>
        <v>0</v>
      </c>
      <c r="L33" s="139">
        <f>6!L47</f>
        <v>0</v>
      </c>
      <c r="M33" s="140" t="e">
        <f t="shared" si="5"/>
        <v>#DIV/0!</v>
      </c>
      <c r="N33" s="141">
        <f t="shared" si="6"/>
        <v>0</v>
      </c>
      <c r="O33" s="315"/>
      <c r="P33" s="315"/>
      <c r="Q33" s="315"/>
      <c r="R33" s="315"/>
      <c r="S33" s="313"/>
      <c r="T33" s="314"/>
      <c r="U33" s="314"/>
      <c r="V33" s="314"/>
      <c r="W33" s="314"/>
    </row>
    <row r="34" spans="1:23" ht="12.75">
      <c r="A34" s="137" t="s">
        <v>37</v>
      </c>
      <c r="B34" s="138" t="s">
        <v>116</v>
      </c>
      <c r="C34" s="139">
        <f>D34+E34+F34+G34</f>
        <v>0</v>
      </c>
      <c r="D34" s="139">
        <f>D36+D37+D38</f>
        <v>0</v>
      </c>
      <c r="E34" s="139">
        <f>E36+E37+E38</f>
        <v>0</v>
      </c>
      <c r="F34" s="139">
        <f>F36+F37+F38</f>
        <v>0</v>
      </c>
      <c r="G34" s="139">
        <f>G36+G37+G38</f>
        <v>0</v>
      </c>
      <c r="H34" s="139">
        <f t="shared" si="4"/>
        <v>0</v>
      </c>
      <c r="I34" s="139">
        <f>I36+I37+I38</f>
        <v>0</v>
      </c>
      <c r="J34" s="139">
        <f>J36+J37+J38</f>
        <v>0</v>
      </c>
      <c r="K34" s="139">
        <f>K36+K37+K38</f>
        <v>0</v>
      </c>
      <c r="L34" s="139">
        <f>L36+L37+L38</f>
        <v>0</v>
      </c>
      <c r="M34" s="140" t="e">
        <f t="shared" si="5"/>
        <v>#DIV/0!</v>
      </c>
      <c r="N34" s="141">
        <f t="shared" si="6"/>
        <v>0</v>
      </c>
      <c r="O34" s="142">
        <f>O35+O36+O37+O38</f>
        <v>0</v>
      </c>
      <c r="P34" s="142">
        <f>P35+P36+P37+P38</f>
        <v>0</v>
      </c>
      <c r="Q34" s="142">
        <f>Q35+Q36+Q37+Q38</f>
        <v>0</v>
      </c>
      <c r="R34" s="142">
        <f>R35+R36+R37+R38</f>
        <v>0</v>
      </c>
      <c r="S34" s="313"/>
      <c r="T34" s="314"/>
      <c r="U34" s="314"/>
      <c r="V34" s="314"/>
      <c r="W34" s="314"/>
    </row>
    <row r="35" spans="1:23" ht="12.75">
      <c r="A35" s="145" t="s">
        <v>40</v>
      </c>
      <c r="B35" s="138" t="s">
        <v>117</v>
      </c>
      <c r="C35" s="139">
        <v>0</v>
      </c>
      <c r="D35" s="139">
        <f>6!D49</f>
        <v>0</v>
      </c>
      <c r="E35" s="139">
        <f>6!E49</f>
        <v>0</v>
      </c>
      <c r="F35" s="139">
        <f>6!F49</f>
        <v>0</v>
      </c>
      <c r="G35" s="139">
        <f>6!G49</f>
        <v>0</v>
      </c>
      <c r="H35" s="139">
        <f t="shared" si="4"/>
        <v>0</v>
      </c>
      <c r="I35" s="139">
        <f>6!I49</f>
        <v>0</v>
      </c>
      <c r="J35" s="139">
        <f>6!J49</f>
        <v>0</v>
      </c>
      <c r="K35" s="139">
        <f>6!K49</f>
        <v>0</v>
      </c>
      <c r="L35" s="139">
        <f>6!L49</f>
        <v>0</v>
      </c>
      <c r="M35" s="140" t="e">
        <f t="shared" si="5"/>
        <v>#DIV/0!</v>
      </c>
      <c r="N35" s="141">
        <f t="shared" si="6"/>
        <v>0</v>
      </c>
      <c r="O35" s="142">
        <f>6!O49</f>
        <v>0</v>
      </c>
      <c r="P35" s="142">
        <f>6!P49</f>
        <v>0</v>
      </c>
      <c r="Q35" s="142">
        <f>6!Q49</f>
        <v>0</v>
      </c>
      <c r="R35" s="142">
        <f>6!R49</f>
        <v>0</v>
      </c>
      <c r="S35" s="313"/>
      <c r="T35" s="313"/>
      <c r="U35" s="313"/>
      <c r="V35" s="313"/>
      <c r="W35" s="313"/>
    </row>
    <row r="36" spans="1:23" ht="12.75">
      <c r="A36" s="145" t="s">
        <v>121</v>
      </c>
      <c r="B36" s="153" t="s">
        <v>122</v>
      </c>
      <c r="C36" s="139">
        <f>D36+E36+F36+G36</f>
        <v>0</v>
      </c>
      <c r="D36" s="139">
        <f>6!D53</f>
        <v>0</v>
      </c>
      <c r="E36" s="139">
        <f>6!E53</f>
        <v>0</v>
      </c>
      <c r="F36" s="139">
        <f>6!F53</f>
        <v>0</v>
      </c>
      <c r="G36" s="139">
        <f>6!G53</f>
        <v>0</v>
      </c>
      <c r="H36" s="139">
        <f t="shared" si="4"/>
        <v>0</v>
      </c>
      <c r="I36" s="139">
        <f>6!I53</f>
        <v>0</v>
      </c>
      <c r="J36" s="139">
        <f>6!J53</f>
        <v>0</v>
      </c>
      <c r="K36" s="139">
        <f>6!K53</f>
        <v>0</v>
      </c>
      <c r="L36" s="139">
        <f>6!L53</f>
        <v>0</v>
      </c>
      <c r="M36" s="140" t="e">
        <f t="shared" si="5"/>
        <v>#DIV/0!</v>
      </c>
      <c r="N36" s="141">
        <f t="shared" si="6"/>
        <v>0</v>
      </c>
      <c r="O36" s="154">
        <f>6!O53</f>
        <v>0</v>
      </c>
      <c r="P36" s="154">
        <f>6!P53</f>
        <v>0</v>
      </c>
      <c r="Q36" s="154">
        <f>6!Q53</f>
        <v>0</v>
      </c>
      <c r="R36" s="154">
        <f>6!R53</f>
        <v>0</v>
      </c>
      <c r="S36" s="313"/>
      <c r="T36" s="314"/>
      <c r="U36" s="314"/>
      <c r="V36" s="314"/>
      <c r="W36" s="314"/>
    </row>
    <row r="37" spans="1:23" ht="12.75">
      <c r="A37" s="145" t="s">
        <v>123</v>
      </c>
      <c r="B37" s="153" t="s">
        <v>124</v>
      </c>
      <c r="C37" s="139">
        <f>D37+E37+F37+G37</f>
        <v>0</v>
      </c>
      <c r="D37" s="139">
        <f>6!D57</f>
        <v>0</v>
      </c>
      <c r="E37" s="139">
        <f>6!E57</f>
        <v>0</v>
      </c>
      <c r="F37" s="139">
        <f>6!F57</f>
        <v>0</v>
      </c>
      <c r="G37" s="139">
        <f>6!G57</f>
        <v>0</v>
      </c>
      <c r="H37" s="139">
        <f t="shared" si="4"/>
        <v>0</v>
      </c>
      <c r="I37" s="139">
        <f>6!I57</f>
        <v>0</v>
      </c>
      <c r="J37" s="139">
        <f>6!J57</f>
        <v>0</v>
      </c>
      <c r="K37" s="139">
        <f>6!K57</f>
        <v>0</v>
      </c>
      <c r="L37" s="139">
        <f>6!L57</f>
        <v>0</v>
      </c>
      <c r="M37" s="140" t="e">
        <f t="shared" si="5"/>
        <v>#DIV/0!</v>
      </c>
      <c r="N37" s="141">
        <f t="shared" si="6"/>
        <v>0</v>
      </c>
      <c r="O37" s="154">
        <f>6!O57</f>
        <v>0</v>
      </c>
      <c r="P37" s="154">
        <f>6!P57</f>
        <v>0</v>
      </c>
      <c r="Q37" s="154">
        <f>6!Q57</f>
        <v>0</v>
      </c>
      <c r="R37" s="154">
        <f>6!R57</f>
        <v>0</v>
      </c>
      <c r="S37" s="313"/>
      <c r="T37" s="314"/>
      <c r="U37" s="314"/>
      <c r="V37" s="314"/>
      <c r="W37" s="314"/>
    </row>
    <row r="38" spans="1:23" ht="12.75">
      <c r="A38" s="145" t="s">
        <v>125</v>
      </c>
      <c r="B38" s="157" t="s">
        <v>136</v>
      </c>
      <c r="C38" s="139">
        <f>D38+E38+F38+G38</f>
        <v>0</v>
      </c>
      <c r="D38" s="139">
        <f>6!D61</f>
        <v>0</v>
      </c>
      <c r="E38" s="139">
        <f>6!E61</f>
        <v>0</v>
      </c>
      <c r="F38" s="139">
        <f>6!F61</f>
        <v>0</v>
      </c>
      <c r="G38" s="139">
        <f>6!G61</f>
        <v>0</v>
      </c>
      <c r="H38" s="139">
        <f t="shared" si="4"/>
        <v>0</v>
      </c>
      <c r="I38" s="139">
        <f>6!I61</f>
        <v>0</v>
      </c>
      <c r="J38" s="139">
        <f>6!J61</f>
        <v>0</v>
      </c>
      <c r="K38" s="139">
        <f>6!K61</f>
        <v>0</v>
      </c>
      <c r="L38" s="139">
        <f>6!L61</f>
        <v>0</v>
      </c>
      <c r="M38" s="140" t="e">
        <f t="shared" si="5"/>
        <v>#DIV/0!</v>
      </c>
      <c r="N38" s="141">
        <f t="shared" si="6"/>
        <v>0</v>
      </c>
      <c r="O38" s="154">
        <f>6!O61</f>
        <v>0</v>
      </c>
      <c r="P38" s="154">
        <f>6!P61</f>
        <v>0</v>
      </c>
      <c r="Q38" s="154">
        <f>6!Q61</f>
        <v>0</v>
      </c>
      <c r="R38" s="154">
        <f>6!R61</f>
        <v>0</v>
      </c>
      <c r="S38" s="313"/>
      <c r="T38" s="314"/>
      <c r="U38" s="314"/>
      <c r="V38" s="314"/>
      <c r="W38" s="314"/>
    </row>
    <row r="39" spans="1:23" ht="12.75">
      <c r="A39" s="145" t="s">
        <v>12</v>
      </c>
      <c r="B39" s="158" t="s">
        <v>78</v>
      </c>
      <c r="C39" s="139">
        <f>D39+E39+F39+G39</f>
        <v>0</v>
      </c>
      <c r="D39" s="139">
        <f>6!D65</f>
        <v>0</v>
      </c>
      <c r="E39" s="139">
        <f>6!E65</f>
        <v>0</v>
      </c>
      <c r="F39" s="139">
        <f>6!F65</f>
        <v>0</v>
      </c>
      <c r="G39" s="139">
        <f>6!G65</f>
        <v>0</v>
      </c>
      <c r="H39" s="139">
        <f t="shared" si="4"/>
        <v>0</v>
      </c>
      <c r="I39" s="139">
        <f>6!I65</f>
        <v>0</v>
      </c>
      <c r="J39" s="139">
        <f>6!J65</f>
        <v>0</v>
      </c>
      <c r="K39" s="139">
        <f>6!K65</f>
        <v>0</v>
      </c>
      <c r="L39" s="139">
        <f>6!L65</f>
        <v>0</v>
      </c>
      <c r="M39" s="140" t="e">
        <f t="shared" si="5"/>
        <v>#DIV/0!</v>
      </c>
      <c r="N39" s="141">
        <f t="shared" si="6"/>
        <v>0</v>
      </c>
      <c r="O39" s="154">
        <f>6!O65</f>
        <v>0</v>
      </c>
      <c r="P39" s="154">
        <f>6!P65</f>
        <v>0</v>
      </c>
      <c r="Q39" s="154">
        <f>6!Q65</f>
        <v>0</v>
      </c>
      <c r="R39" s="154">
        <f>6!R65</f>
        <v>0</v>
      </c>
      <c r="S39" s="313"/>
      <c r="T39" s="314"/>
      <c r="U39" s="314"/>
      <c r="V39" s="314"/>
      <c r="W39" s="314"/>
    </row>
    <row r="40" spans="1:23" ht="12.75">
      <c r="A40" s="145" t="s">
        <v>130</v>
      </c>
      <c r="B40" s="146" t="s">
        <v>131</v>
      </c>
      <c r="C40" s="139">
        <f>D40+E40+F40+G40</f>
        <v>0</v>
      </c>
      <c r="D40" s="139">
        <f>D30+D34+D39</f>
        <v>0</v>
      </c>
      <c r="E40" s="139">
        <f>E30+E34+E39</f>
        <v>0</v>
      </c>
      <c r="F40" s="139">
        <f>F30+F34+F39</f>
        <v>0</v>
      </c>
      <c r="G40" s="139">
        <f>G30+G34+G39</f>
        <v>0</v>
      </c>
      <c r="H40" s="139">
        <f>I40+J40+K40+L40</f>
        <v>0</v>
      </c>
      <c r="I40" s="139">
        <f>I30+I34+I39</f>
        <v>0</v>
      </c>
      <c r="J40" s="139">
        <f>J30+J34+J39</f>
        <v>0</v>
      </c>
      <c r="K40" s="139">
        <f>K30+K34+K39</f>
        <v>0</v>
      </c>
      <c r="L40" s="139">
        <f>L30+L34+L39</f>
        <v>0</v>
      </c>
      <c r="M40" s="140" t="e">
        <f>C40/H40*1000</f>
        <v>#DIV/0!</v>
      </c>
      <c r="N40" s="141">
        <f t="shared" si="6"/>
        <v>0</v>
      </c>
      <c r="O40" s="142">
        <f>O30+O34+O39</f>
        <v>0</v>
      </c>
      <c r="P40" s="142">
        <f>P30+P34+P39</f>
        <v>0</v>
      </c>
      <c r="Q40" s="142">
        <f>Q30+Q34+Q39</f>
        <v>0</v>
      </c>
      <c r="R40" s="142">
        <f>R30+R34+R39</f>
        <v>0</v>
      </c>
      <c r="S40" s="313"/>
      <c r="T40" s="314"/>
      <c r="U40" s="314"/>
      <c r="V40" s="314"/>
      <c r="W40" s="314"/>
    </row>
    <row r="41" spans="1:23" s="36" customFormat="1" ht="12.75">
      <c r="A41" s="159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60"/>
      <c r="N41" s="161"/>
      <c r="O41" s="162"/>
      <c r="P41" s="162"/>
      <c r="Q41" s="162"/>
      <c r="R41" s="162"/>
      <c r="S41" s="34"/>
      <c r="T41" s="181"/>
      <c r="U41" s="181"/>
      <c r="V41" s="181"/>
      <c r="W41" s="181"/>
    </row>
    <row r="42" ht="12.75">
      <c r="B42" s="176" t="s">
        <v>132</v>
      </c>
    </row>
    <row r="43" ht="12.75">
      <c r="B43" s="180" t="s">
        <v>133</v>
      </c>
    </row>
    <row r="44" ht="12.75">
      <c r="B44" s="180" t="s">
        <v>134</v>
      </c>
    </row>
    <row r="45" ht="12.75">
      <c r="B45" s="180"/>
    </row>
    <row r="46" spans="1:23" ht="12.75">
      <c r="A46" s="159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60"/>
      <c r="N46" s="161"/>
      <c r="O46" s="162"/>
      <c r="P46" s="162"/>
      <c r="Q46" s="162"/>
      <c r="R46" s="162"/>
      <c r="S46" s="34"/>
      <c r="T46" s="181"/>
      <c r="U46" s="181"/>
      <c r="V46" s="181"/>
      <c r="W46" s="181"/>
    </row>
    <row r="47" spans="1:23" s="89" customFormat="1" ht="15.75">
      <c r="A47" s="167"/>
      <c r="B47" s="168"/>
      <c r="C47" s="169" t="str">
        <f>Лист1!A19</f>
        <v>Генеральный директор</v>
      </c>
      <c r="D47" s="170"/>
      <c r="E47" s="170"/>
      <c r="F47" s="170"/>
      <c r="G47" s="170"/>
      <c r="H47" s="170"/>
      <c r="I47" s="170"/>
      <c r="J47" s="170"/>
      <c r="K47" s="170"/>
      <c r="L47" s="169" t="str">
        <f>3!E25</f>
        <v>Тихонова Т.Е.</v>
      </c>
      <c r="M47" s="171"/>
      <c r="N47" s="172"/>
      <c r="O47" s="173"/>
      <c r="P47" s="173"/>
      <c r="Q47" s="173"/>
      <c r="R47" s="173"/>
      <c r="S47" s="168"/>
      <c r="T47" s="182"/>
      <c r="U47" s="182"/>
      <c r="V47" s="182"/>
      <c r="W47" s="182"/>
    </row>
    <row r="48" spans="1:23" s="89" customFormat="1" ht="15.75">
      <c r="A48" s="167"/>
      <c r="B48" s="168"/>
      <c r="C48" s="169"/>
      <c r="D48" s="170"/>
      <c r="E48" s="170"/>
      <c r="F48" s="170"/>
      <c r="G48" s="170"/>
      <c r="H48" s="170"/>
      <c r="I48" s="170"/>
      <c r="J48" s="170"/>
      <c r="K48" s="170"/>
      <c r="L48" s="169"/>
      <c r="M48" s="171"/>
      <c r="N48" s="172"/>
      <c r="O48" s="173"/>
      <c r="P48" s="173"/>
      <c r="Q48" s="173"/>
      <c r="R48" s="173"/>
      <c r="S48" s="168"/>
      <c r="T48" s="182"/>
      <c r="U48" s="182"/>
      <c r="V48" s="182"/>
      <c r="W48" s="182"/>
    </row>
    <row r="49" spans="1:23" s="89" customFormat="1" ht="15.75">
      <c r="A49" s="167"/>
      <c r="B49" s="168"/>
      <c r="C49" s="169"/>
      <c r="D49" s="170"/>
      <c r="E49" s="170"/>
      <c r="F49" s="170"/>
      <c r="G49" s="170"/>
      <c r="H49" s="170"/>
      <c r="I49" s="170"/>
      <c r="J49" s="170"/>
      <c r="K49" s="170"/>
      <c r="L49" s="169"/>
      <c r="M49" s="171"/>
      <c r="N49" s="172"/>
      <c r="O49" s="173"/>
      <c r="P49" s="173"/>
      <c r="Q49" s="173"/>
      <c r="R49" s="173"/>
      <c r="S49" s="168"/>
      <c r="T49" s="182"/>
      <c r="U49" s="182"/>
      <c r="V49" s="182"/>
      <c r="W49" s="182"/>
    </row>
    <row r="50" spans="1:23" s="89" customFormat="1" ht="15.75">
      <c r="A50" s="167"/>
      <c r="B50" s="168"/>
      <c r="C50" s="169"/>
      <c r="D50" s="170"/>
      <c r="E50" s="170"/>
      <c r="F50" s="170"/>
      <c r="G50" s="170"/>
      <c r="H50" s="170"/>
      <c r="I50" s="170"/>
      <c r="J50" s="170"/>
      <c r="K50" s="170"/>
      <c r="L50" s="169"/>
      <c r="M50" s="171"/>
      <c r="N50" s="172"/>
      <c r="O50" s="173"/>
      <c r="P50" s="173"/>
      <c r="Q50" s="173"/>
      <c r="R50" s="173"/>
      <c r="S50" s="168"/>
      <c r="T50" s="182"/>
      <c r="U50" s="182"/>
      <c r="V50" s="182"/>
      <c r="W50" s="182"/>
    </row>
    <row r="51" spans="1:23" ht="12.75">
      <c r="A51" s="536" t="str">
        <f>6!A82</f>
        <v>факт II полугодие  2013г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8"/>
    </row>
    <row r="52" spans="1:23" ht="12.75">
      <c r="A52" s="137">
        <v>1</v>
      </c>
      <c r="B52" s="138" t="s">
        <v>112</v>
      </c>
      <c r="C52" s="139">
        <f>D52+E52+F52+G52</f>
        <v>0.75265862</v>
      </c>
      <c r="D52" s="139">
        <f>SUM(D53:D55)</f>
        <v>0</v>
      </c>
      <c r="E52" s="139">
        <f>SUM(E53:E55)</f>
        <v>0</v>
      </c>
      <c r="F52" s="139">
        <f>SUM(F53:F55)</f>
        <v>0.054593619999999995</v>
      </c>
      <c r="G52" s="139">
        <f>SUM(G53:G55)</f>
        <v>0.6980649999999999</v>
      </c>
      <c r="H52" s="139">
        <f aca="true" t="shared" si="7" ref="H52:H60">I52+J52+K52+L52</f>
        <v>0.434600323965135</v>
      </c>
      <c r="I52" s="139">
        <f>SUM(I53:I55)</f>
        <v>0</v>
      </c>
      <c r="J52" s="139">
        <f>SUM(J53:J55)</f>
        <v>0</v>
      </c>
      <c r="K52" s="139">
        <f>SUM(K53:K55)</f>
        <v>0.04412417541393272</v>
      </c>
      <c r="L52" s="139">
        <f>SUM(L53:L55)</f>
        <v>0.3904761485512023</v>
      </c>
      <c r="M52" s="140">
        <f aca="true" t="shared" si="8" ref="M52:M60">C52/H52*1000</f>
        <v>1731.8409087527064</v>
      </c>
      <c r="N52" s="141">
        <f aca="true" t="shared" si="9" ref="N52:N61">SUM(O52:R52)</f>
        <v>0</v>
      </c>
      <c r="O52" s="142">
        <f>SUM(O53:O55)</f>
        <v>0</v>
      </c>
      <c r="P52" s="142">
        <f>SUM(P53:P55)</f>
        <v>0</v>
      </c>
      <c r="Q52" s="142">
        <f>SUM(Q53:Q55)</f>
        <v>0</v>
      </c>
      <c r="R52" s="142">
        <f>SUM(R53:R55)</f>
        <v>0</v>
      </c>
      <c r="S52" s="313"/>
      <c r="T52" s="314"/>
      <c r="U52" s="314"/>
      <c r="V52" s="314"/>
      <c r="W52" s="314"/>
    </row>
    <row r="53" spans="1:23" ht="12.75">
      <c r="A53" s="145" t="s">
        <v>17</v>
      </c>
      <c r="B53" s="146" t="s">
        <v>113</v>
      </c>
      <c r="C53" s="139">
        <f>D53+E53+F53+G53</f>
        <v>0.43884499999999993</v>
      </c>
      <c r="D53" s="139">
        <f>6!D84</f>
        <v>0</v>
      </c>
      <c r="E53" s="139">
        <f>6!E84</f>
        <v>0</v>
      </c>
      <c r="F53" s="139">
        <f>6!F84</f>
        <v>0</v>
      </c>
      <c r="G53" s="139">
        <f>6!G84</f>
        <v>0.43884499999999993</v>
      </c>
      <c r="H53" s="139">
        <f t="shared" si="7"/>
        <v>0.18096701030927834</v>
      </c>
      <c r="I53" s="139">
        <f>6!I84</f>
        <v>0</v>
      </c>
      <c r="J53" s="139">
        <f>6!J84</f>
        <v>0</v>
      </c>
      <c r="K53" s="139">
        <f>6!K84</f>
        <v>0</v>
      </c>
      <c r="L53" s="139">
        <f>6!L84</f>
        <v>0.18096701030927834</v>
      </c>
      <c r="M53" s="140">
        <f t="shared" si="8"/>
        <v>2425</v>
      </c>
      <c r="N53" s="141">
        <f t="shared" si="9"/>
        <v>0</v>
      </c>
      <c r="O53" s="315"/>
      <c r="P53" s="315"/>
      <c r="Q53" s="315"/>
      <c r="R53" s="315"/>
      <c r="S53" s="313"/>
      <c r="T53" s="314"/>
      <c r="U53" s="314"/>
      <c r="V53" s="314"/>
      <c r="W53" s="314"/>
    </row>
    <row r="54" spans="1:23" ht="12.75">
      <c r="A54" s="145" t="s">
        <v>19</v>
      </c>
      <c r="B54" s="146" t="s">
        <v>114</v>
      </c>
      <c r="C54" s="139">
        <f>D54+E54+F54+G54</f>
        <v>0.31381362</v>
      </c>
      <c r="D54" s="139">
        <f>6!D85</f>
        <v>0</v>
      </c>
      <c r="E54" s="139">
        <f>6!E85</f>
        <v>0</v>
      </c>
      <c r="F54" s="139">
        <f>6!F85</f>
        <v>0.054593619999999995</v>
      </c>
      <c r="G54" s="139">
        <f>6!G85</f>
        <v>0.25922</v>
      </c>
      <c r="H54" s="139">
        <f t="shared" si="7"/>
        <v>0.2536333136558567</v>
      </c>
      <c r="I54" s="139">
        <f>6!I85</f>
        <v>0</v>
      </c>
      <c r="J54" s="139">
        <f>6!J85</f>
        <v>0</v>
      </c>
      <c r="K54" s="139">
        <f>6!K85</f>
        <v>0.04412417541393272</v>
      </c>
      <c r="L54" s="139">
        <f>6!L85</f>
        <v>0.20950913824192396</v>
      </c>
      <c r="M54" s="140">
        <f t="shared" si="8"/>
        <v>1237.272878222138</v>
      </c>
      <c r="N54" s="141">
        <f t="shared" si="9"/>
        <v>0</v>
      </c>
      <c r="O54" s="315"/>
      <c r="P54" s="315"/>
      <c r="Q54" s="315"/>
      <c r="R54" s="315"/>
      <c r="S54" s="313"/>
      <c r="T54" s="314"/>
      <c r="U54" s="314"/>
      <c r="V54" s="314"/>
      <c r="W54" s="314"/>
    </row>
    <row r="55" spans="1:23" ht="25.5">
      <c r="A55" s="145" t="s">
        <v>21</v>
      </c>
      <c r="B55" s="148" t="s">
        <v>115</v>
      </c>
      <c r="C55" s="139">
        <f>D55+E55+F55+G55</f>
        <v>0</v>
      </c>
      <c r="D55" s="139">
        <f>6!D86</f>
        <v>0</v>
      </c>
      <c r="E55" s="139">
        <f>6!E86</f>
        <v>0</v>
      </c>
      <c r="F55" s="139">
        <f>6!F86</f>
        <v>0</v>
      </c>
      <c r="G55" s="139">
        <f>6!G86</f>
        <v>0</v>
      </c>
      <c r="H55" s="139">
        <f t="shared" si="7"/>
        <v>0</v>
      </c>
      <c r="I55" s="139">
        <f>6!I86</f>
        <v>0</v>
      </c>
      <c r="J55" s="139">
        <f>6!J86</f>
        <v>0</v>
      </c>
      <c r="K55" s="139">
        <f>6!K86</f>
        <v>0</v>
      </c>
      <c r="L55" s="139">
        <f>6!L86</f>
        <v>0</v>
      </c>
      <c r="M55" s="140" t="e">
        <f t="shared" si="8"/>
        <v>#DIV/0!</v>
      </c>
      <c r="N55" s="141">
        <f t="shared" si="9"/>
        <v>0</v>
      </c>
      <c r="O55" s="315"/>
      <c r="P55" s="315"/>
      <c r="Q55" s="315"/>
      <c r="R55" s="315"/>
      <c r="S55" s="313"/>
      <c r="T55" s="314"/>
      <c r="U55" s="314"/>
      <c r="V55" s="314"/>
      <c r="W55" s="314"/>
    </row>
    <row r="56" spans="1:23" ht="12.75">
      <c r="A56" s="137" t="s">
        <v>37</v>
      </c>
      <c r="B56" s="138" t="s">
        <v>116</v>
      </c>
      <c r="C56" s="139">
        <f>D56+E56+F56+G56</f>
        <v>0.77827096</v>
      </c>
      <c r="D56" s="139">
        <f>D58+D59+D60</f>
        <v>0</v>
      </c>
      <c r="E56" s="139">
        <f>E58+E59+E60</f>
        <v>0</v>
      </c>
      <c r="F56" s="139">
        <f>F58+F59+F60</f>
        <v>0.23799600000000004</v>
      </c>
      <c r="G56" s="139">
        <f>G58+G59+G60</f>
        <v>0.54027496</v>
      </c>
      <c r="H56" s="139">
        <f t="shared" si="7"/>
        <v>0.28102749881883715</v>
      </c>
      <c r="I56" s="139">
        <f>I58+I59+I60</f>
        <v>0</v>
      </c>
      <c r="J56" s="139">
        <f>J58+J59+J60</f>
        <v>0</v>
      </c>
      <c r="K56" s="139">
        <f>K58+K59+K60</f>
        <v>0.11555630004843252</v>
      </c>
      <c r="L56" s="139">
        <f>L58+L59+L60</f>
        <v>0.16547119877040461</v>
      </c>
      <c r="M56" s="140">
        <f t="shared" si="8"/>
        <v>2769.376531731182</v>
      </c>
      <c r="N56" s="141">
        <f t="shared" si="9"/>
        <v>46</v>
      </c>
      <c r="O56" s="142">
        <f>O58+O59+O60</f>
        <v>0</v>
      </c>
      <c r="P56" s="142">
        <f>P58+P59+P60</f>
        <v>0</v>
      </c>
      <c r="Q56" s="142">
        <f>Q58+Q59+Q60</f>
        <v>2</v>
      </c>
      <c r="R56" s="142">
        <f>R58+R59+R60</f>
        <v>44</v>
      </c>
      <c r="S56" s="313"/>
      <c r="T56" s="314"/>
      <c r="U56" s="314"/>
      <c r="V56" s="314"/>
      <c r="W56" s="314"/>
    </row>
    <row r="57" spans="1:23" ht="12.75">
      <c r="A57" s="145" t="s">
        <v>40</v>
      </c>
      <c r="B57" s="138" t="s">
        <v>117</v>
      </c>
      <c r="C57" s="139">
        <v>0</v>
      </c>
      <c r="D57" s="139">
        <f>6!D88</f>
        <v>0</v>
      </c>
      <c r="E57" s="139">
        <f>6!E88</f>
        <v>0</v>
      </c>
      <c r="F57" s="139">
        <f>6!F88</f>
        <v>0</v>
      </c>
      <c r="G57" s="139">
        <f>6!G88</f>
        <v>0</v>
      </c>
      <c r="H57" s="139">
        <f t="shared" si="7"/>
        <v>0</v>
      </c>
      <c r="I57" s="139">
        <f>6!I88</f>
        <v>0</v>
      </c>
      <c r="J57" s="139">
        <f>6!J88</f>
        <v>0</v>
      </c>
      <c r="K57" s="139">
        <f>6!K88</f>
        <v>0</v>
      </c>
      <c r="L57" s="139">
        <f>6!L88</f>
        <v>0</v>
      </c>
      <c r="M57" s="140" t="e">
        <f t="shared" si="8"/>
        <v>#DIV/0!</v>
      </c>
      <c r="N57" s="141">
        <f>SUM(O57:R57)</f>
        <v>0</v>
      </c>
      <c r="O57" s="142">
        <f>6!O88</f>
        <v>0</v>
      </c>
      <c r="P57" s="142">
        <f>6!P88</f>
        <v>0</v>
      </c>
      <c r="Q57" s="142">
        <f>6!Q88</f>
        <v>0</v>
      </c>
      <c r="R57" s="142">
        <f>6!R88</f>
        <v>0</v>
      </c>
      <c r="S57" s="313"/>
      <c r="T57" s="313"/>
      <c r="U57" s="313"/>
      <c r="V57" s="313"/>
      <c r="W57" s="313"/>
    </row>
    <row r="58" spans="1:23" ht="12.75">
      <c r="A58" s="145" t="s">
        <v>121</v>
      </c>
      <c r="B58" s="153" t="s">
        <v>122</v>
      </c>
      <c r="C58" s="139">
        <f>D58+E58+F58+G58</f>
        <v>0.51095496</v>
      </c>
      <c r="D58" s="139">
        <f>6!D92</f>
        <v>0</v>
      </c>
      <c r="E58" s="139">
        <f>6!E92</f>
        <v>0</v>
      </c>
      <c r="F58" s="139">
        <f>6!F92</f>
        <v>0</v>
      </c>
      <c r="G58" s="139">
        <f>6!G92</f>
        <v>0.51095496</v>
      </c>
      <c r="H58" s="139">
        <f t="shared" si="7"/>
        <v>0.1544070478270084</v>
      </c>
      <c r="I58" s="139">
        <f>6!I92</f>
        <v>0</v>
      </c>
      <c r="J58" s="139">
        <f>6!J92</f>
        <v>0</v>
      </c>
      <c r="K58" s="139">
        <f>6!K92</f>
        <v>0</v>
      </c>
      <c r="L58" s="139">
        <f>6!L92</f>
        <v>0.1544070478270084</v>
      </c>
      <c r="M58" s="140">
        <f t="shared" si="8"/>
        <v>3309.1427314409502</v>
      </c>
      <c r="N58" s="141">
        <f t="shared" si="9"/>
        <v>41</v>
      </c>
      <c r="O58" s="154">
        <f>6!O92</f>
        <v>0</v>
      </c>
      <c r="P58" s="154">
        <f>6!P92</f>
        <v>0</v>
      </c>
      <c r="Q58" s="154">
        <f>6!Q92</f>
        <v>0</v>
      </c>
      <c r="R58" s="154">
        <f>6!R92</f>
        <v>41</v>
      </c>
      <c r="S58" s="313"/>
      <c r="T58" s="314"/>
      <c r="U58" s="314"/>
      <c r="V58" s="314"/>
      <c r="W58" s="314"/>
    </row>
    <row r="59" spans="1:23" ht="12.75">
      <c r="A59" s="145" t="s">
        <v>123</v>
      </c>
      <c r="B59" s="153" t="s">
        <v>124</v>
      </c>
      <c r="C59" s="139">
        <f>D59+E59+F59+G59</f>
        <v>0.23799600000000004</v>
      </c>
      <c r="D59" s="139">
        <f>6!D105</f>
        <v>0</v>
      </c>
      <c r="E59" s="139">
        <f>6!E105</f>
        <v>0</v>
      </c>
      <c r="F59" s="139">
        <f>6!F105</f>
        <v>0.23799600000000004</v>
      </c>
      <c r="G59" s="139">
        <f>6!G105</f>
        <v>0</v>
      </c>
      <c r="H59" s="139">
        <f t="shared" si="7"/>
        <v>0.11555630004843252</v>
      </c>
      <c r="I59" s="139">
        <f>6!I105</f>
        <v>0</v>
      </c>
      <c r="J59" s="139">
        <f>6!J105</f>
        <v>0</v>
      </c>
      <c r="K59" s="139">
        <f>6!K105</f>
        <v>0.11555630004843252</v>
      </c>
      <c r="L59" s="139">
        <f>6!L105</f>
        <v>0</v>
      </c>
      <c r="M59" s="140">
        <f t="shared" si="8"/>
        <v>2059.5675</v>
      </c>
      <c r="N59" s="141">
        <f t="shared" si="9"/>
        <v>2</v>
      </c>
      <c r="O59" s="154">
        <f>6!O105</f>
        <v>0</v>
      </c>
      <c r="P59" s="154">
        <f>6!P105</f>
        <v>0</v>
      </c>
      <c r="Q59" s="154">
        <f>6!Q105</f>
        <v>2</v>
      </c>
      <c r="R59" s="154">
        <f>6!R105</f>
        <v>0</v>
      </c>
      <c r="S59" s="313"/>
      <c r="T59" s="314"/>
      <c r="U59" s="314"/>
      <c r="V59" s="314"/>
      <c r="W59" s="314"/>
    </row>
    <row r="60" spans="1:23" ht="12.75">
      <c r="A60" s="145" t="s">
        <v>125</v>
      </c>
      <c r="B60" s="157" t="s">
        <v>136</v>
      </c>
      <c r="C60" s="139">
        <f>D60+E60+F60+G60</f>
        <v>0.02932</v>
      </c>
      <c r="D60" s="139">
        <f>6!D109</f>
        <v>0</v>
      </c>
      <c r="E60" s="139">
        <f>6!E109</f>
        <v>0</v>
      </c>
      <c r="F60" s="139">
        <f>6!F109</f>
        <v>0</v>
      </c>
      <c r="G60" s="139">
        <f>6!G109</f>
        <v>0.02932</v>
      </c>
      <c r="H60" s="139">
        <f t="shared" si="7"/>
        <v>0.011064150943396227</v>
      </c>
      <c r="I60" s="139">
        <f>6!I109</f>
        <v>0</v>
      </c>
      <c r="J60" s="139">
        <f>6!J109</f>
        <v>0</v>
      </c>
      <c r="K60" s="139">
        <f>6!K109</f>
        <v>0</v>
      </c>
      <c r="L60" s="139">
        <f>6!L109</f>
        <v>0.011064150943396227</v>
      </c>
      <c r="M60" s="140">
        <f t="shared" si="8"/>
        <v>2649.9999999999995</v>
      </c>
      <c r="N60" s="141">
        <f t="shared" si="9"/>
        <v>3</v>
      </c>
      <c r="O60" s="154">
        <f>6!O109</f>
        <v>0</v>
      </c>
      <c r="P60" s="154">
        <f>6!P109</f>
        <v>0</v>
      </c>
      <c r="Q60" s="154">
        <f>6!Q109</f>
        <v>0</v>
      </c>
      <c r="R60" s="154">
        <f>6!R109</f>
        <v>3</v>
      </c>
      <c r="S60" s="313"/>
      <c r="T60" s="314"/>
      <c r="U60" s="314"/>
      <c r="V60" s="314"/>
      <c r="W60" s="314"/>
    </row>
    <row r="61" spans="1:23" ht="12.75">
      <c r="A61" s="145" t="s">
        <v>12</v>
      </c>
      <c r="B61" s="158" t="s">
        <v>78</v>
      </c>
      <c r="C61" s="139">
        <f>D61+E61+F61+G61</f>
        <v>0</v>
      </c>
      <c r="D61" s="139">
        <f>6!D113</f>
        <v>0</v>
      </c>
      <c r="E61" s="139">
        <f>6!E113</f>
        <v>0</v>
      </c>
      <c r="F61" s="139">
        <f>6!F113</f>
        <v>0</v>
      </c>
      <c r="G61" s="139">
        <f>6!G113</f>
        <v>0</v>
      </c>
      <c r="H61" s="139">
        <f>I61+J61+K61+L61</f>
        <v>0</v>
      </c>
      <c r="I61" s="139">
        <f>6!I113</f>
        <v>0</v>
      </c>
      <c r="J61" s="139">
        <f>6!J113</f>
        <v>0</v>
      </c>
      <c r="K61" s="139">
        <f>6!K113</f>
        <v>0</v>
      </c>
      <c r="L61" s="139">
        <f>6!L113</f>
        <v>0</v>
      </c>
      <c r="M61" s="140" t="e">
        <f>C61/H61*1000</f>
        <v>#DIV/0!</v>
      </c>
      <c r="N61" s="141">
        <f t="shared" si="9"/>
        <v>0</v>
      </c>
      <c r="O61" s="154">
        <f>6!O113</f>
        <v>0</v>
      </c>
      <c r="P61" s="154">
        <f>6!P113</f>
        <v>0</v>
      </c>
      <c r="Q61" s="154">
        <f>6!Q113</f>
        <v>0</v>
      </c>
      <c r="R61" s="154">
        <f>6!R113</f>
        <v>0</v>
      </c>
      <c r="S61" s="313"/>
      <c r="T61" s="314"/>
      <c r="U61" s="314"/>
      <c r="V61" s="314"/>
      <c r="W61" s="314"/>
    </row>
    <row r="62" spans="1:23" ht="12.75">
      <c r="A62" s="145" t="s">
        <v>130</v>
      </c>
      <c r="B62" s="146" t="s">
        <v>131</v>
      </c>
      <c r="C62" s="139">
        <f>D62+E62+F62+G62</f>
        <v>1.5309295799999998</v>
      </c>
      <c r="D62" s="139">
        <f>D52+D56+D61</f>
        <v>0</v>
      </c>
      <c r="E62" s="139">
        <f>E52+E56+E61</f>
        <v>0</v>
      </c>
      <c r="F62" s="139">
        <f>F52+F56+F61</f>
        <v>0.29258962000000005</v>
      </c>
      <c r="G62" s="139">
        <f>G52+G56+G61</f>
        <v>1.2383399599999998</v>
      </c>
      <c r="H62" s="139">
        <f>I62+J62+K62+L62</f>
        <v>0.7156278227839721</v>
      </c>
      <c r="I62" s="139">
        <f>I52+I56+I61</f>
        <v>0</v>
      </c>
      <c r="J62" s="139">
        <f>J52+J56+J61</f>
        <v>0</v>
      </c>
      <c r="K62" s="139">
        <f>K52+K56+K61</f>
        <v>0.15968047546236525</v>
      </c>
      <c r="L62" s="139">
        <f>L52+L56+L61</f>
        <v>0.5559473473216069</v>
      </c>
      <c r="M62" s="140">
        <f>C62/H62*1000</f>
        <v>2139.2818043942157</v>
      </c>
      <c r="N62" s="141">
        <f>SUM(O62:R62)</f>
        <v>46</v>
      </c>
      <c r="O62" s="142">
        <f>O52+O56+O61</f>
        <v>0</v>
      </c>
      <c r="P62" s="142">
        <f>P52+P56+P61</f>
        <v>0</v>
      </c>
      <c r="Q62" s="142">
        <f>Q52+Q56+Q61</f>
        <v>2</v>
      </c>
      <c r="R62" s="142">
        <f>R52+R56+R61</f>
        <v>44</v>
      </c>
      <c r="S62" s="313"/>
      <c r="T62" s="314"/>
      <c r="U62" s="314"/>
      <c r="V62" s="314"/>
      <c r="W62" s="314"/>
    </row>
    <row r="63" spans="1:23" s="36" customFormat="1" ht="12.75">
      <c r="A63" s="159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60"/>
      <c r="N63" s="161"/>
      <c r="O63" s="162"/>
      <c r="P63" s="162"/>
      <c r="Q63" s="162"/>
      <c r="R63" s="162"/>
      <c r="S63" s="34"/>
      <c r="T63" s="181"/>
      <c r="U63" s="181"/>
      <c r="V63" s="181"/>
      <c r="W63" s="181"/>
    </row>
    <row r="64" ht="12.75">
      <c r="B64" s="176" t="s">
        <v>132</v>
      </c>
    </row>
    <row r="65" ht="12.75">
      <c r="B65" s="180" t="s">
        <v>133</v>
      </c>
    </row>
    <row r="66" ht="12.75">
      <c r="B66" s="180" t="s">
        <v>134</v>
      </c>
    </row>
    <row r="67" spans="1:23" ht="12.75">
      <c r="A67" s="159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60"/>
      <c r="N67" s="161"/>
      <c r="O67" s="162"/>
      <c r="P67" s="162"/>
      <c r="Q67" s="162"/>
      <c r="R67" s="162"/>
      <c r="S67" s="34"/>
      <c r="T67" s="181"/>
      <c r="U67" s="181"/>
      <c r="V67" s="181"/>
      <c r="W67" s="181"/>
    </row>
    <row r="68" spans="1:23" s="89" customFormat="1" ht="15.75">
      <c r="A68" s="167"/>
      <c r="B68" s="168"/>
      <c r="C68" s="169" t="str">
        <f>Лист1!A19</f>
        <v>Генеральный директор</v>
      </c>
      <c r="D68" s="170"/>
      <c r="E68" s="170"/>
      <c r="F68" s="170"/>
      <c r="G68" s="170"/>
      <c r="H68" s="170"/>
      <c r="I68" s="170"/>
      <c r="J68" s="170"/>
      <c r="K68" s="170"/>
      <c r="L68" s="169" t="str">
        <f>3!E25</f>
        <v>Тихонова Т.Е.</v>
      </c>
      <c r="M68" s="171"/>
      <c r="N68" s="172"/>
      <c r="O68" s="173"/>
      <c r="P68" s="173"/>
      <c r="Q68" s="173"/>
      <c r="R68" s="173"/>
      <c r="S68" s="168"/>
      <c r="T68" s="182"/>
      <c r="U68" s="182"/>
      <c r="V68" s="182"/>
      <c r="W68" s="182"/>
    </row>
    <row r="71" ht="12.75">
      <c r="B71" s="176"/>
    </row>
    <row r="72" ht="12.75">
      <c r="B72" s="180"/>
    </row>
  </sheetData>
  <sheetProtection password="C81C" sheet="1" objects="1" scenarios="1"/>
  <protectedRanges>
    <protectedRange password="CEE9" sqref="S9:W20 S46:W50 S30:W41 S24:W28 S67:W68 S52:W63" name="Диапазон54"/>
    <protectedRange password="CEE9" sqref="O53:R55 O31:R33 O10:R12" name="Диапазон41"/>
  </protectedRanges>
  <mergeCells count="12">
    <mergeCell ref="A8:W8"/>
    <mergeCell ref="A29:W29"/>
    <mergeCell ref="A51:W51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Q1408"/>
  <sheetViews>
    <sheetView zoomScale="75" zoomScaleNormal="75" zoomScaleSheetLayoutView="70" zoomScalePageLayoutView="0" workbookViewId="0" topLeftCell="A100">
      <selection activeCell="E126" sqref="E126"/>
    </sheetView>
  </sheetViews>
  <sheetFormatPr defaultColWidth="9.140625" defaultRowHeight="15"/>
  <cols>
    <col min="1" max="1" width="14.28125" style="379" customWidth="1"/>
    <col min="2" max="2" width="49.57421875" style="351" customWidth="1"/>
    <col min="3" max="4" width="13.421875" style="352" customWidth="1"/>
    <col min="5" max="5" width="14.7109375" style="196" customWidth="1"/>
    <col min="6" max="6" width="17.140625" style="196" customWidth="1"/>
    <col min="7" max="7" width="21.28125" style="196" customWidth="1"/>
    <col min="8" max="16384" width="9.140625" style="196" customWidth="1"/>
  </cols>
  <sheetData>
    <row r="1" spans="1:17" s="350" customFormat="1" ht="15.75">
      <c r="A1" s="382">
        <v>6</v>
      </c>
      <c r="B1" s="184"/>
      <c r="C1" s="185"/>
      <c r="D1" s="185"/>
      <c r="E1" s="304"/>
      <c r="F1" s="186"/>
      <c r="G1" s="187" t="s">
        <v>137</v>
      </c>
      <c r="Q1" s="196"/>
    </row>
    <row r="2" spans="1:17" s="350" customFormat="1" ht="15.75">
      <c r="A2" s="183" t="s">
        <v>138</v>
      </c>
      <c r="B2" s="184"/>
      <c r="C2" s="185"/>
      <c r="D2" s="185"/>
      <c r="E2" s="304"/>
      <c r="F2" s="186"/>
      <c r="G2" s="187" t="s">
        <v>139</v>
      </c>
      <c r="Q2" s="196"/>
    </row>
    <row r="3" spans="1:17" s="350" customFormat="1" ht="15.75">
      <c r="A3" s="183" t="s">
        <v>140</v>
      </c>
      <c r="B3" s="184"/>
      <c r="C3" s="387" t="s">
        <v>336</v>
      </c>
      <c r="D3" s="185"/>
      <c r="E3" s="304"/>
      <c r="F3" s="186"/>
      <c r="G3" s="187" t="s">
        <v>141</v>
      </c>
      <c r="Q3" s="196"/>
    </row>
    <row r="4" spans="1:17" s="350" customFormat="1" ht="15.75">
      <c r="A4" s="183"/>
      <c r="B4" s="184"/>
      <c r="C4" s="185"/>
      <c r="D4" s="185"/>
      <c r="E4" s="304"/>
      <c r="F4" s="186"/>
      <c r="G4" s="186"/>
      <c r="Q4" s="196"/>
    </row>
    <row r="5" spans="1:7" s="350" customFormat="1" ht="15.75">
      <c r="A5" s="183" t="s">
        <v>142</v>
      </c>
      <c r="B5" s="184"/>
      <c r="C5" s="185"/>
      <c r="D5" s="185"/>
      <c r="E5" s="304"/>
      <c r="F5" s="186"/>
      <c r="G5" s="186" t="s">
        <v>143</v>
      </c>
    </row>
    <row r="6" spans="1:7" s="350" customFormat="1" ht="15.75">
      <c r="A6" s="539" t="s">
        <v>521</v>
      </c>
      <c r="B6" s="539"/>
      <c r="C6" s="539"/>
      <c r="D6" s="539"/>
      <c r="E6" s="539"/>
      <c r="F6" s="539"/>
      <c r="G6" s="539"/>
    </row>
    <row r="7" spans="1:7" s="350" customFormat="1" ht="15.75">
      <c r="A7" s="183"/>
      <c r="B7" s="183"/>
      <c r="C7" s="183"/>
      <c r="D7" s="183"/>
      <c r="E7" s="305"/>
      <c r="F7" s="183"/>
      <c r="G7" s="183"/>
    </row>
    <row r="8" spans="1:7" s="350" customFormat="1" ht="18.75">
      <c r="A8" s="183"/>
      <c r="B8" s="458" t="str">
        <f>Лист1!A13</f>
        <v>ЗАО "Водоканал" г.Новокузнецк</v>
      </c>
      <c r="C8" s="458"/>
      <c r="D8" s="458"/>
      <c r="E8" s="458"/>
      <c r="F8" s="458"/>
      <c r="G8" s="458"/>
    </row>
    <row r="9" spans="1:7" s="350" customFormat="1" ht="15.75">
      <c r="A9" s="186"/>
      <c r="B9" s="184"/>
      <c r="C9" s="185"/>
      <c r="D9" s="185"/>
      <c r="E9" s="304"/>
      <c r="F9" s="186"/>
      <c r="G9" s="186"/>
    </row>
    <row r="10" spans="1:17" ht="16.5" thickBot="1">
      <c r="A10" s="188"/>
      <c r="B10" s="189"/>
      <c r="C10" s="190"/>
      <c r="D10" s="190"/>
      <c r="E10" s="300"/>
      <c r="F10" s="191"/>
      <c r="G10" s="191"/>
      <c r="Q10" s="350"/>
    </row>
    <row r="11" spans="1:17" ht="48" thickBot="1">
      <c r="A11" s="353" t="s">
        <v>145</v>
      </c>
      <c r="B11" s="354" t="s">
        <v>146</v>
      </c>
      <c r="C11" s="355" t="s">
        <v>147</v>
      </c>
      <c r="D11" s="355" t="s">
        <v>148</v>
      </c>
      <c r="E11" s="356" t="s">
        <v>149</v>
      </c>
      <c r="F11" s="354" t="s">
        <v>150</v>
      </c>
      <c r="G11" s="357" t="s">
        <v>151</v>
      </c>
      <c r="Q11" s="350"/>
    </row>
    <row r="12" spans="1:17" ht="18" customHeight="1">
      <c r="A12" s="358">
        <v>1</v>
      </c>
      <c r="B12" s="359" t="s">
        <v>152</v>
      </c>
      <c r="C12" s="388">
        <f>4!N7</f>
        <v>52.9789625</v>
      </c>
      <c r="D12" s="388">
        <f>5!N7</f>
        <v>13.973423977201211</v>
      </c>
      <c r="E12" s="389"/>
      <c r="F12" s="390">
        <f>F27+F28</f>
        <v>70.665</v>
      </c>
      <c r="G12" s="390"/>
      <c r="Q12" s="350"/>
    </row>
    <row r="13" spans="1:17" ht="17.25" customHeight="1">
      <c r="A13" s="197"/>
      <c r="B13" s="198" t="s">
        <v>153</v>
      </c>
      <c r="C13" s="391"/>
      <c r="D13" s="391"/>
      <c r="E13" s="392"/>
      <c r="F13" s="396"/>
      <c r="G13" s="416"/>
      <c r="Q13" s="350"/>
    </row>
    <row r="14" spans="1:17" s="200" customFormat="1" ht="18" customHeight="1">
      <c r="A14" s="192" t="s">
        <v>17</v>
      </c>
      <c r="B14" s="193" t="s">
        <v>154</v>
      </c>
      <c r="C14" s="395">
        <v>0.029995</v>
      </c>
      <c r="D14" s="395">
        <v>0.0047</v>
      </c>
      <c r="E14" s="392"/>
      <c r="F14" s="396"/>
      <c r="G14" s="416"/>
      <c r="Q14" s="196"/>
    </row>
    <row r="15" spans="1:17" s="200" customFormat="1" ht="18" customHeight="1">
      <c r="A15" s="192" t="s">
        <v>19</v>
      </c>
      <c r="B15" s="193" t="s">
        <v>155</v>
      </c>
      <c r="C15" s="395">
        <f>C17+C18+C19+C20+C21+C22</f>
        <v>108.67627199999998</v>
      </c>
      <c r="D15" s="395">
        <f>D17+D18+D19+D20+D21+D22</f>
        <v>13.968724128808523</v>
      </c>
      <c r="E15" s="392"/>
      <c r="F15" s="396"/>
      <c r="G15" s="396"/>
      <c r="Q15" s="196"/>
    </row>
    <row r="16" spans="1:17" s="200" customFormat="1" ht="18" customHeight="1">
      <c r="A16" s="366"/>
      <c r="B16" s="367" t="s">
        <v>156</v>
      </c>
      <c r="C16" s="396"/>
      <c r="D16" s="396"/>
      <c r="E16" s="392"/>
      <c r="F16" s="396"/>
      <c r="G16" s="416"/>
      <c r="Q16" s="196"/>
    </row>
    <row r="17" spans="1:17" s="200" customFormat="1" ht="18" customHeight="1">
      <c r="A17" s="366" t="s">
        <v>390</v>
      </c>
      <c r="B17" s="367" t="s">
        <v>343</v>
      </c>
      <c r="C17" s="396">
        <v>44.462486</v>
      </c>
      <c r="D17" s="396">
        <v>5.412055</v>
      </c>
      <c r="E17" s="392"/>
      <c r="F17" s="396"/>
      <c r="G17" s="416"/>
      <c r="Q17" s="196"/>
    </row>
    <row r="18" spans="1:7" s="200" customFormat="1" ht="18" customHeight="1">
      <c r="A18" s="366" t="s">
        <v>391</v>
      </c>
      <c r="B18" s="367" t="s">
        <v>329</v>
      </c>
      <c r="C18" s="396">
        <f>1.335844+27.594537</f>
        <v>28.930381</v>
      </c>
      <c r="D18" s="396">
        <v>4.147040128808522</v>
      </c>
      <c r="E18" s="392"/>
      <c r="F18" s="396"/>
      <c r="G18" s="416"/>
    </row>
    <row r="19" spans="1:7" s="200" customFormat="1" ht="18" customHeight="1">
      <c r="A19" s="366" t="s">
        <v>392</v>
      </c>
      <c r="B19" s="367" t="s">
        <v>331</v>
      </c>
      <c r="C19" s="396">
        <v>34.502872</v>
      </c>
      <c r="D19" s="396">
        <v>4.253</v>
      </c>
      <c r="E19" s="392"/>
      <c r="F19" s="396"/>
      <c r="G19" s="416"/>
    </row>
    <row r="20" spans="1:17" ht="18" customHeight="1">
      <c r="A20" s="366" t="s">
        <v>393</v>
      </c>
      <c r="B20" s="367" t="s">
        <v>335</v>
      </c>
      <c r="C20" s="396">
        <v>0.156544</v>
      </c>
      <c r="D20" s="396">
        <v>0.028</v>
      </c>
      <c r="E20" s="392"/>
      <c r="F20" s="396"/>
      <c r="G20" s="416"/>
      <c r="Q20" s="200"/>
    </row>
    <row r="21" spans="1:17" ht="18" customHeight="1">
      <c r="A21" s="366" t="s">
        <v>394</v>
      </c>
      <c r="B21" s="367" t="s">
        <v>351</v>
      </c>
      <c r="C21" s="396">
        <v>0.623989</v>
      </c>
      <c r="D21" s="396">
        <v>0.128629</v>
      </c>
      <c r="E21" s="392"/>
      <c r="F21" s="396"/>
      <c r="G21" s="416"/>
      <c r="Q21" s="200"/>
    </row>
    <row r="22" spans="1:17" ht="54.75" customHeight="1">
      <c r="A22" s="366" t="s">
        <v>395</v>
      </c>
      <c r="B22" s="367" t="s">
        <v>325</v>
      </c>
      <c r="C22" s="396">
        <v>0</v>
      </c>
      <c r="D22" s="396">
        <v>0</v>
      </c>
      <c r="E22" s="392"/>
      <c r="F22" s="396"/>
      <c r="G22" s="416"/>
      <c r="Q22" s="200"/>
    </row>
    <row r="23" spans="1:7" s="200" customFormat="1" ht="18" customHeight="1">
      <c r="A23" s="369"/>
      <c r="B23" s="370" t="s">
        <v>159</v>
      </c>
      <c r="C23" s="397"/>
      <c r="D23" s="397"/>
      <c r="E23" s="392"/>
      <c r="F23" s="393"/>
      <c r="G23" s="394"/>
    </row>
    <row r="24" spans="1:10" s="200" customFormat="1" ht="18" customHeight="1">
      <c r="A24" s="192" t="s">
        <v>160</v>
      </c>
      <c r="B24" s="193" t="s">
        <v>161</v>
      </c>
      <c r="C24" s="395">
        <f>4!N17</f>
        <v>3.5900001868027522</v>
      </c>
      <c r="D24" s="395">
        <f>5!N17</f>
        <v>0.5534190331151578</v>
      </c>
      <c r="E24" s="392"/>
      <c r="F24" s="393"/>
      <c r="G24" s="393"/>
      <c r="J24" s="196"/>
    </row>
    <row r="25" spans="1:7" ht="18" customHeight="1">
      <c r="A25" s="192" t="s">
        <v>12</v>
      </c>
      <c r="B25" s="193" t="s">
        <v>162</v>
      </c>
      <c r="C25" s="395">
        <f>C27+C28</f>
        <v>49.38896189319725</v>
      </c>
      <c r="D25" s="395">
        <f>D27+D28</f>
        <v>13.420004944086054</v>
      </c>
      <c r="E25" s="392"/>
      <c r="F25" s="393"/>
      <c r="G25" s="393"/>
    </row>
    <row r="26" spans="1:7" ht="18" customHeight="1">
      <c r="A26" s="197"/>
      <c r="B26" s="198" t="s">
        <v>163</v>
      </c>
      <c r="C26" s="391"/>
      <c r="D26" s="391"/>
      <c r="E26" s="392"/>
      <c r="F26" s="396"/>
      <c r="G26" s="394"/>
    </row>
    <row r="27" spans="1:7" s="200" customFormat="1" ht="35.25" customHeight="1">
      <c r="A27" s="192" t="s">
        <v>164</v>
      </c>
      <c r="B27" s="193" t="s">
        <v>165</v>
      </c>
      <c r="C27" s="395">
        <f>4!N23</f>
        <v>1.5309295799999998</v>
      </c>
      <c r="D27" s="395">
        <f>5!N22</f>
        <v>0.7156269999999989</v>
      </c>
      <c r="E27" s="392"/>
      <c r="F27" s="393">
        <v>2.15</v>
      </c>
      <c r="G27" s="394"/>
    </row>
    <row r="28" spans="1:7" ht="18" customHeight="1">
      <c r="A28" s="192" t="s">
        <v>166</v>
      </c>
      <c r="B28" s="193" t="s">
        <v>167</v>
      </c>
      <c r="C28" s="395">
        <f>C40</f>
        <v>47.85803231319725</v>
      </c>
      <c r="D28" s="395">
        <f>D40</f>
        <v>12.704377944086055</v>
      </c>
      <c r="E28" s="392"/>
      <c r="F28" s="393">
        <v>68.515</v>
      </c>
      <c r="G28" s="394"/>
    </row>
    <row r="29" spans="1:7" ht="39" customHeight="1">
      <c r="A29" s="197"/>
      <c r="B29" s="198" t="s">
        <v>168</v>
      </c>
      <c r="C29" s="391"/>
      <c r="D29" s="391"/>
      <c r="E29" s="392"/>
      <c r="F29" s="393"/>
      <c r="G29" s="394"/>
    </row>
    <row r="30" spans="1:7" ht="18" customHeight="1">
      <c r="A30" s="383" t="s">
        <v>169</v>
      </c>
      <c r="B30" s="384" t="s">
        <v>343</v>
      </c>
      <c r="C30" s="398"/>
      <c r="D30" s="398"/>
      <c r="E30" s="399"/>
      <c r="F30" s="400"/>
      <c r="G30" s="401"/>
    </row>
    <row r="31" spans="1:7" ht="20.25" customHeight="1">
      <c r="A31" s="383" t="s">
        <v>170</v>
      </c>
      <c r="B31" s="384" t="s">
        <v>411</v>
      </c>
      <c r="C31" s="398">
        <f>$C$30-$C$17</f>
        <v>-44.462486</v>
      </c>
      <c r="D31" s="398"/>
      <c r="E31" s="399"/>
      <c r="F31" s="400"/>
      <c r="G31" s="401"/>
    </row>
    <row r="32" spans="1:7" ht="18" customHeight="1">
      <c r="A32" s="383" t="s">
        <v>410</v>
      </c>
      <c r="B32" s="384" t="s">
        <v>329</v>
      </c>
      <c r="C32" s="398"/>
      <c r="D32" s="398"/>
      <c r="E32" s="399"/>
      <c r="F32" s="400"/>
      <c r="G32" s="401"/>
    </row>
    <row r="33" spans="1:7" ht="18" customHeight="1">
      <c r="A33" s="383" t="s">
        <v>408</v>
      </c>
      <c r="B33" s="384" t="s">
        <v>409</v>
      </c>
      <c r="C33" s="398">
        <f>$C$32-$C$18</f>
        <v>-28.930381</v>
      </c>
      <c r="D33" s="398"/>
      <c r="E33" s="399"/>
      <c r="F33" s="400"/>
      <c r="G33" s="401"/>
    </row>
    <row r="34" spans="1:7" ht="18" customHeight="1">
      <c r="A34" s="383" t="s">
        <v>407</v>
      </c>
      <c r="B34" s="384" t="s">
        <v>331</v>
      </c>
      <c r="C34" s="398"/>
      <c r="D34" s="398"/>
      <c r="E34" s="399"/>
      <c r="F34" s="400"/>
      <c r="G34" s="401"/>
    </row>
    <row r="35" spans="1:7" ht="18" customHeight="1">
      <c r="A35" s="383" t="s">
        <v>405</v>
      </c>
      <c r="B35" s="384" t="s">
        <v>406</v>
      </c>
      <c r="C35" s="398">
        <f>$C$34-$C$19</f>
        <v>-34.502872</v>
      </c>
      <c r="D35" s="398"/>
      <c r="E35" s="399"/>
      <c r="F35" s="400"/>
      <c r="G35" s="401"/>
    </row>
    <row r="36" spans="1:7" ht="18" customHeight="1">
      <c r="A36" s="383" t="s">
        <v>404</v>
      </c>
      <c r="B36" s="384" t="s">
        <v>335</v>
      </c>
      <c r="C36" s="398"/>
      <c r="D36" s="398"/>
      <c r="E36" s="399"/>
      <c r="F36" s="400"/>
      <c r="G36" s="401"/>
    </row>
    <row r="37" spans="1:7" ht="18" customHeight="1">
      <c r="A37" s="383" t="s">
        <v>402</v>
      </c>
      <c r="B37" s="384" t="s">
        <v>403</v>
      </c>
      <c r="C37" s="398">
        <f>$C$36-$C$20</f>
        <v>-0.156544</v>
      </c>
      <c r="D37" s="398"/>
      <c r="E37" s="399"/>
      <c r="F37" s="400"/>
      <c r="G37" s="401"/>
    </row>
    <row r="38" spans="1:7" ht="18" customHeight="1">
      <c r="A38" s="383" t="s">
        <v>401</v>
      </c>
      <c r="B38" s="384" t="s">
        <v>351</v>
      </c>
      <c r="C38" s="398"/>
      <c r="D38" s="398"/>
      <c r="E38" s="399"/>
      <c r="F38" s="400"/>
      <c r="G38" s="401"/>
    </row>
    <row r="39" spans="1:7" ht="18" customHeight="1">
      <c r="A39" s="383" t="s">
        <v>399</v>
      </c>
      <c r="B39" s="384" t="s">
        <v>400</v>
      </c>
      <c r="C39" s="398">
        <f>$C$38-$C$21</f>
        <v>-0.623989</v>
      </c>
      <c r="D39" s="398"/>
      <c r="E39" s="399"/>
      <c r="F39" s="400"/>
      <c r="G39" s="401"/>
    </row>
    <row r="40" spans="1:7" ht="18" customHeight="1">
      <c r="A40" s="383" t="s">
        <v>398</v>
      </c>
      <c r="B40" s="384" t="s">
        <v>325</v>
      </c>
      <c r="C40" s="398">
        <f>4!N21</f>
        <v>47.85803231319725</v>
      </c>
      <c r="D40" s="398">
        <f>5!N21</f>
        <v>12.704377944086055</v>
      </c>
      <c r="E40" s="399"/>
      <c r="F40" s="400"/>
      <c r="G40" s="401"/>
    </row>
    <row r="41" spans="1:7" ht="18" customHeight="1">
      <c r="A41" s="383" t="s">
        <v>396</v>
      </c>
      <c r="B41" s="384" t="s">
        <v>397</v>
      </c>
      <c r="C41" s="398">
        <f>$C$40-$C$22</f>
        <v>47.85803231319725</v>
      </c>
      <c r="D41" s="398"/>
      <c r="E41" s="399"/>
      <c r="F41" s="400"/>
      <c r="G41" s="401"/>
    </row>
    <row r="42" spans="1:7" ht="18" customHeight="1">
      <c r="A42" s="197"/>
      <c r="B42" s="198" t="s">
        <v>172</v>
      </c>
      <c r="C42" s="391"/>
      <c r="D42" s="391"/>
      <c r="E42" s="392"/>
      <c r="F42" s="393"/>
      <c r="G42" s="394"/>
    </row>
    <row r="43" spans="1:7" ht="18" customHeight="1">
      <c r="A43" s="197" t="s">
        <v>130</v>
      </c>
      <c r="B43" s="198" t="s">
        <v>173</v>
      </c>
      <c r="C43" s="391"/>
      <c r="D43" s="391"/>
      <c r="E43" s="392"/>
      <c r="F43" s="393"/>
      <c r="G43" s="394"/>
    </row>
    <row r="44" spans="1:7" ht="18" customHeight="1">
      <c r="A44" s="197"/>
      <c r="B44" s="198" t="s">
        <v>156</v>
      </c>
      <c r="C44" s="391"/>
      <c r="D44" s="391"/>
      <c r="E44" s="392"/>
      <c r="F44" s="393"/>
      <c r="G44" s="394"/>
    </row>
    <row r="45" spans="1:7" ht="18" customHeight="1">
      <c r="A45" s="197" t="s">
        <v>174</v>
      </c>
      <c r="B45" s="198" t="s">
        <v>154</v>
      </c>
      <c r="C45" s="391"/>
      <c r="D45" s="391"/>
      <c r="E45" s="392"/>
      <c r="F45" s="393"/>
      <c r="G45" s="394"/>
    </row>
    <row r="46" spans="1:7" ht="18" customHeight="1">
      <c r="A46" s="197" t="s">
        <v>175</v>
      </c>
      <c r="B46" s="198" t="s">
        <v>155</v>
      </c>
      <c r="C46" s="391"/>
      <c r="D46" s="391"/>
      <c r="E46" s="392"/>
      <c r="F46" s="393"/>
      <c r="G46" s="394"/>
    </row>
    <row r="47" spans="1:7" ht="18" customHeight="1">
      <c r="A47" s="197"/>
      <c r="B47" s="198" t="s">
        <v>156</v>
      </c>
      <c r="C47" s="391"/>
      <c r="D47" s="391"/>
      <c r="E47" s="392"/>
      <c r="F47" s="393"/>
      <c r="G47" s="394"/>
    </row>
    <row r="48" spans="1:7" ht="18" customHeight="1">
      <c r="A48" s="197" t="s">
        <v>176</v>
      </c>
      <c r="B48" s="198" t="s">
        <v>157</v>
      </c>
      <c r="C48" s="391"/>
      <c r="D48" s="391"/>
      <c r="E48" s="392"/>
      <c r="F48" s="393"/>
      <c r="G48" s="394"/>
    </row>
    <row r="49" spans="1:7" ht="18" customHeight="1">
      <c r="A49" s="197" t="s">
        <v>177</v>
      </c>
      <c r="B49" s="198" t="s">
        <v>158</v>
      </c>
      <c r="C49" s="391"/>
      <c r="D49" s="391"/>
      <c r="E49" s="392"/>
      <c r="F49" s="393"/>
      <c r="G49" s="394"/>
    </row>
    <row r="50" spans="1:7" ht="18" customHeight="1">
      <c r="A50" s="197"/>
      <c r="B50" s="198" t="s">
        <v>172</v>
      </c>
      <c r="C50" s="391"/>
      <c r="D50" s="391"/>
      <c r="E50" s="392"/>
      <c r="F50" s="393"/>
      <c r="G50" s="394"/>
    </row>
    <row r="51" spans="1:7" ht="18" customHeight="1">
      <c r="A51" s="197" t="s">
        <v>178</v>
      </c>
      <c r="B51" s="198" t="s">
        <v>179</v>
      </c>
      <c r="C51" s="391"/>
      <c r="D51" s="391"/>
      <c r="E51" s="392"/>
      <c r="F51" s="393"/>
      <c r="G51" s="394"/>
    </row>
    <row r="52" spans="1:7" ht="18" customHeight="1">
      <c r="A52" s="197" t="s">
        <v>180</v>
      </c>
      <c r="B52" s="198" t="s">
        <v>181</v>
      </c>
      <c r="C52" s="391"/>
      <c r="D52" s="391"/>
      <c r="E52" s="392"/>
      <c r="F52" s="393"/>
      <c r="G52" s="394"/>
    </row>
    <row r="53" spans="1:7" ht="18" customHeight="1">
      <c r="A53" s="197"/>
      <c r="B53" s="198" t="s">
        <v>163</v>
      </c>
      <c r="C53" s="391"/>
      <c r="D53" s="391"/>
      <c r="E53" s="392"/>
      <c r="F53" s="393"/>
      <c r="G53" s="394"/>
    </row>
    <row r="54" spans="1:7" ht="18" customHeight="1">
      <c r="A54" s="197" t="s">
        <v>182</v>
      </c>
      <c r="B54" s="198" t="s">
        <v>165</v>
      </c>
      <c r="C54" s="391"/>
      <c r="D54" s="391"/>
      <c r="E54" s="392"/>
      <c r="F54" s="393"/>
      <c r="G54" s="394"/>
    </row>
    <row r="55" spans="1:7" ht="18" customHeight="1">
      <c r="A55" s="197" t="s">
        <v>183</v>
      </c>
      <c r="B55" s="198" t="s">
        <v>167</v>
      </c>
      <c r="C55" s="391"/>
      <c r="D55" s="391"/>
      <c r="E55" s="392"/>
      <c r="F55" s="393"/>
      <c r="G55" s="394"/>
    </row>
    <row r="56" spans="1:7" ht="18" customHeight="1">
      <c r="A56" s="197"/>
      <c r="B56" s="198" t="s">
        <v>168</v>
      </c>
      <c r="C56" s="391"/>
      <c r="D56" s="391"/>
      <c r="E56" s="392"/>
      <c r="F56" s="393"/>
      <c r="G56" s="394"/>
    </row>
    <row r="57" spans="1:7" ht="18" customHeight="1">
      <c r="A57" s="197" t="s">
        <v>184</v>
      </c>
      <c r="B57" s="198" t="s">
        <v>157</v>
      </c>
      <c r="C57" s="391"/>
      <c r="D57" s="391"/>
      <c r="E57" s="392"/>
      <c r="F57" s="393"/>
      <c r="G57" s="394"/>
    </row>
    <row r="58" spans="1:7" ht="18" customHeight="1">
      <c r="A58" s="197" t="s">
        <v>185</v>
      </c>
      <c r="B58" s="198" t="s">
        <v>186</v>
      </c>
      <c r="C58" s="391"/>
      <c r="D58" s="391"/>
      <c r="E58" s="392"/>
      <c r="F58" s="393"/>
      <c r="G58" s="394"/>
    </row>
    <row r="59" spans="1:7" ht="18" customHeight="1">
      <c r="A59" s="197" t="s">
        <v>187</v>
      </c>
      <c r="B59" s="198" t="s">
        <v>158</v>
      </c>
      <c r="C59" s="391"/>
      <c r="D59" s="391"/>
      <c r="E59" s="392"/>
      <c r="F59" s="393"/>
      <c r="G59" s="394"/>
    </row>
    <row r="60" spans="1:7" ht="18" customHeight="1">
      <c r="A60" s="197" t="s">
        <v>188</v>
      </c>
      <c r="B60" s="198" t="s">
        <v>171</v>
      </c>
      <c r="C60" s="391"/>
      <c r="D60" s="391"/>
      <c r="E60" s="392"/>
      <c r="F60" s="393"/>
      <c r="G60" s="394"/>
    </row>
    <row r="61" spans="1:7" ht="18" customHeight="1">
      <c r="A61" s="197"/>
      <c r="B61" s="198" t="s">
        <v>172</v>
      </c>
      <c r="C61" s="391"/>
      <c r="D61" s="391"/>
      <c r="E61" s="392"/>
      <c r="F61" s="393"/>
      <c r="G61" s="394"/>
    </row>
    <row r="62" spans="1:7" ht="18" customHeight="1">
      <c r="A62" s="197" t="s">
        <v>189</v>
      </c>
      <c r="B62" s="198" t="s">
        <v>190</v>
      </c>
      <c r="C62" s="391"/>
      <c r="D62" s="391"/>
      <c r="E62" s="392"/>
      <c r="F62" s="393"/>
      <c r="G62" s="394"/>
    </row>
    <row r="63" spans="1:7" ht="18" customHeight="1">
      <c r="A63" s="197" t="s">
        <v>191</v>
      </c>
      <c r="B63" s="372" t="s">
        <v>192</v>
      </c>
      <c r="C63" s="391"/>
      <c r="D63" s="391"/>
      <c r="E63" s="392"/>
      <c r="F63" s="393"/>
      <c r="G63" s="394"/>
    </row>
    <row r="64" spans="1:7" ht="18" customHeight="1">
      <c r="A64" s="197" t="s">
        <v>193</v>
      </c>
      <c r="B64" s="372" t="s">
        <v>194</v>
      </c>
      <c r="C64" s="391"/>
      <c r="D64" s="391"/>
      <c r="E64" s="392"/>
      <c r="F64" s="393"/>
      <c r="G64" s="394"/>
    </row>
    <row r="65" spans="1:7" ht="18" customHeight="1">
      <c r="A65" s="197" t="s">
        <v>195</v>
      </c>
      <c r="B65" s="372" t="s">
        <v>196</v>
      </c>
      <c r="C65" s="391"/>
      <c r="D65" s="391"/>
      <c r="E65" s="392"/>
      <c r="F65" s="393"/>
      <c r="G65" s="394"/>
    </row>
    <row r="66" spans="1:7" ht="18" customHeight="1">
      <c r="A66" s="197" t="s">
        <v>197</v>
      </c>
      <c r="B66" s="372" t="s">
        <v>198</v>
      </c>
      <c r="C66" s="391"/>
      <c r="D66" s="391"/>
      <c r="E66" s="392"/>
      <c r="F66" s="393"/>
      <c r="G66" s="394"/>
    </row>
    <row r="67" spans="1:7" ht="18" customHeight="1">
      <c r="A67" s="192" t="s">
        <v>199</v>
      </c>
      <c r="B67" s="193" t="s">
        <v>200</v>
      </c>
      <c r="C67" s="395">
        <f>4!O15</f>
        <v>36.834740000000004</v>
      </c>
      <c r="D67" s="395">
        <f>5!O15</f>
        <v>9.148290714285714</v>
      </c>
      <c r="E67" s="392"/>
      <c r="F67" s="393"/>
      <c r="G67" s="393"/>
    </row>
    <row r="68" spans="1:7" ht="18" customHeight="1">
      <c r="A68" s="197"/>
      <c r="B68" s="198" t="s">
        <v>156</v>
      </c>
      <c r="C68" s="391"/>
      <c r="D68" s="391"/>
      <c r="E68" s="392"/>
      <c r="F68" s="393"/>
      <c r="G68" s="394"/>
    </row>
    <row r="69" spans="1:7" ht="18" customHeight="1">
      <c r="A69" s="192" t="s">
        <v>201</v>
      </c>
      <c r="B69" s="193" t="s">
        <v>154</v>
      </c>
      <c r="C69" s="395">
        <v>0</v>
      </c>
      <c r="D69" s="395">
        <v>0</v>
      </c>
      <c r="E69" s="392"/>
      <c r="F69" s="393"/>
      <c r="G69" s="394"/>
    </row>
    <row r="70" spans="1:7" ht="18" customHeight="1">
      <c r="A70" s="192" t="s">
        <v>202</v>
      </c>
      <c r="B70" s="193" t="s">
        <v>155</v>
      </c>
      <c r="C70" s="395">
        <f>C72+C73+C74+C75+C76+C77</f>
        <v>75.166201</v>
      </c>
      <c r="D70" s="395">
        <f>D72+D73+D74+D75+D76+D77</f>
        <v>9.148290714285714</v>
      </c>
      <c r="E70" s="392"/>
      <c r="F70" s="396"/>
      <c r="G70" s="393"/>
    </row>
    <row r="71" spans="1:7" ht="18" customHeight="1">
      <c r="A71" s="197"/>
      <c r="B71" s="198" t="s">
        <v>156</v>
      </c>
      <c r="C71" s="391"/>
      <c r="D71" s="391"/>
      <c r="E71" s="392"/>
      <c r="F71" s="393"/>
      <c r="G71" s="394"/>
    </row>
    <row r="72" spans="1:7" ht="18" customHeight="1">
      <c r="A72" s="383" t="s">
        <v>203</v>
      </c>
      <c r="B72" s="384" t="s">
        <v>343</v>
      </c>
      <c r="C72" s="398">
        <v>40.663329</v>
      </c>
      <c r="D72" s="398">
        <v>4.895290714285713</v>
      </c>
      <c r="E72" s="399"/>
      <c r="F72" s="400"/>
      <c r="G72" s="401"/>
    </row>
    <row r="73" spans="1:7" ht="18" customHeight="1">
      <c r="A73" s="383" t="s">
        <v>416</v>
      </c>
      <c r="B73" s="384" t="s">
        <v>329</v>
      </c>
      <c r="C73" s="398">
        <v>0</v>
      </c>
      <c r="D73" s="398"/>
      <c r="E73" s="399"/>
      <c r="F73" s="400"/>
      <c r="G73" s="401"/>
    </row>
    <row r="74" spans="1:7" ht="18" customHeight="1">
      <c r="A74" s="383" t="s">
        <v>415</v>
      </c>
      <c r="B74" s="384" t="s">
        <v>331</v>
      </c>
      <c r="C74" s="398">
        <v>34.502872</v>
      </c>
      <c r="D74" s="398">
        <v>4.253</v>
      </c>
      <c r="E74" s="399"/>
      <c r="F74" s="400"/>
      <c r="G74" s="401"/>
    </row>
    <row r="75" spans="1:7" ht="18" customHeight="1">
      <c r="A75" s="383" t="s">
        <v>414</v>
      </c>
      <c r="B75" s="384" t="s">
        <v>335</v>
      </c>
      <c r="C75" s="398">
        <v>0</v>
      </c>
      <c r="D75" s="398"/>
      <c r="E75" s="399"/>
      <c r="F75" s="400"/>
      <c r="G75" s="401"/>
    </row>
    <row r="76" spans="1:7" ht="18" customHeight="1">
      <c r="A76" s="383" t="s">
        <v>413</v>
      </c>
      <c r="B76" s="384" t="s">
        <v>351</v>
      </c>
      <c r="C76" s="398">
        <v>0</v>
      </c>
      <c r="D76" s="398"/>
      <c r="E76" s="399"/>
      <c r="F76" s="400"/>
      <c r="G76" s="401"/>
    </row>
    <row r="77" spans="1:7" ht="18" customHeight="1">
      <c r="A77" s="383" t="s">
        <v>412</v>
      </c>
      <c r="B77" s="384" t="s">
        <v>325</v>
      </c>
      <c r="C77" s="398">
        <v>0</v>
      </c>
      <c r="D77" s="398"/>
      <c r="E77" s="399"/>
      <c r="F77" s="400"/>
      <c r="G77" s="401"/>
    </row>
    <row r="78" spans="1:7" ht="18" customHeight="1">
      <c r="A78" s="366"/>
      <c r="B78" s="367" t="s">
        <v>172</v>
      </c>
      <c r="C78" s="396"/>
      <c r="D78" s="396"/>
      <c r="E78" s="392"/>
      <c r="F78" s="393"/>
      <c r="G78" s="394"/>
    </row>
    <row r="79" spans="1:7" ht="18" customHeight="1">
      <c r="A79" s="192" t="s">
        <v>204</v>
      </c>
      <c r="B79" s="193" t="s">
        <v>179</v>
      </c>
      <c r="C79" s="395">
        <f>4!O17</f>
        <v>0</v>
      </c>
      <c r="D79" s="395">
        <f>5!O17</f>
        <v>0</v>
      </c>
      <c r="E79" s="392"/>
      <c r="F79" s="393"/>
      <c r="G79" s="394"/>
    </row>
    <row r="80" spans="1:7" ht="18" customHeight="1">
      <c r="A80" s="192" t="s">
        <v>205</v>
      </c>
      <c r="B80" s="193" t="s">
        <v>181</v>
      </c>
      <c r="C80" s="395">
        <f>C82+C83</f>
        <v>36.269762</v>
      </c>
      <c r="D80" s="395">
        <f>D82+D83</f>
        <v>8.956576714285715</v>
      </c>
      <c r="E80" s="392"/>
      <c r="F80" s="393"/>
      <c r="G80" s="393"/>
    </row>
    <row r="81" spans="1:7" ht="18" customHeight="1">
      <c r="A81" s="197"/>
      <c r="B81" s="198" t="s">
        <v>163</v>
      </c>
      <c r="C81" s="391"/>
      <c r="D81" s="391"/>
      <c r="E81" s="392"/>
      <c r="F81" s="393"/>
      <c r="G81" s="394"/>
    </row>
    <row r="82" spans="1:7" ht="18" customHeight="1">
      <c r="A82" s="192" t="s">
        <v>206</v>
      </c>
      <c r="B82" s="193" t="s">
        <v>165</v>
      </c>
      <c r="C82" s="395"/>
      <c r="D82" s="395"/>
      <c r="E82" s="392"/>
      <c r="F82" s="393"/>
      <c r="G82" s="394"/>
    </row>
    <row r="83" spans="1:7" ht="18" customHeight="1">
      <c r="A83" s="192" t="s">
        <v>207</v>
      </c>
      <c r="B83" s="193" t="s">
        <v>167</v>
      </c>
      <c r="C83" s="395">
        <f>C95</f>
        <v>36.269762</v>
      </c>
      <c r="D83" s="395">
        <f>D95</f>
        <v>8.956576714285715</v>
      </c>
      <c r="E83" s="392"/>
      <c r="F83" s="393"/>
      <c r="G83" s="394"/>
    </row>
    <row r="84" spans="1:7" ht="18" customHeight="1">
      <c r="A84" s="197"/>
      <c r="B84" s="198" t="s">
        <v>168</v>
      </c>
      <c r="C84" s="391"/>
      <c r="D84" s="391"/>
      <c r="E84" s="392"/>
      <c r="F84" s="393"/>
      <c r="G84" s="394"/>
    </row>
    <row r="85" spans="1:7" ht="18" customHeight="1">
      <c r="A85" s="383" t="s">
        <v>208</v>
      </c>
      <c r="B85" s="384" t="s">
        <v>343</v>
      </c>
      <c r="C85" s="398"/>
      <c r="D85" s="398"/>
      <c r="E85" s="399"/>
      <c r="F85" s="400"/>
      <c r="G85" s="401"/>
    </row>
    <row r="86" spans="1:7" ht="18" customHeight="1">
      <c r="A86" s="383" t="s">
        <v>209</v>
      </c>
      <c r="B86" s="384" t="s">
        <v>432</v>
      </c>
      <c r="C86" s="398">
        <f>$C$85-$C$72</f>
        <v>-40.663329</v>
      </c>
      <c r="D86" s="398"/>
      <c r="E86" s="399"/>
      <c r="F86" s="400"/>
      <c r="G86" s="401"/>
    </row>
    <row r="87" spans="1:7" ht="18" customHeight="1">
      <c r="A87" s="383" t="s">
        <v>431</v>
      </c>
      <c r="B87" s="384" t="s">
        <v>329</v>
      </c>
      <c r="C87" s="398"/>
      <c r="D87" s="398"/>
      <c r="E87" s="399"/>
      <c r="F87" s="400"/>
      <c r="G87" s="401"/>
    </row>
    <row r="88" spans="1:7" ht="18" customHeight="1">
      <c r="A88" s="383" t="s">
        <v>429</v>
      </c>
      <c r="B88" s="384" t="s">
        <v>430</v>
      </c>
      <c r="C88" s="398">
        <f>$C$87-$C$73</f>
        <v>0</v>
      </c>
      <c r="D88" s="398"/>
      <c r="E88" s="399"/>
      <c r="F88" s="400"/>
      <c r="G88" s="401"/>
    </row>
    <row r="89" spans="1:7" ht="18" customHeight="1">
      <c r="A89" s="383" t="s">
        <v>428</v>
      </c>
      <c r="B89" s="384" t="s">
        <v>331</v>
      </c>
      <c r="C89" s="398"/>
      <c r="D89" s="398"/>
      <c r="E89" s="399"/>
      <c r="F89" s="400"/>
      <c r="G89" s="401"/>
    </row>
    <row r="90" spans="1:7" ht="18" customHeight="1">
      <c r="A90" s="383" t="s">
        <v>426</v>
      </c>
      <c r="B90" s="384" t="s">
        <v>427</v>
      </c>
      <c r="C90" s="398">
        <f>$C$89-$C$74</f>
        <v>-34.502872</v>
      </c>
      <c r="D90" s="398"/>
      <c r="E90" s="399"/>
      <c r="F90" s="400"/>
      <c r="G90" s="401"/>
    </row>
    <row r="91" spans="1:7" ht="18" customHeight="1">
      <c r="A91" s="383" t="s">
        <v>425</v>
      </c>
      <c r="B91" s="384" t="s">
        <v>335</v>
      </c>
      <c r="C91" s="398"/>
      <c r="D91" s="398"/>
      <c r="E91" s="399"/>
      <c r="F91" s="400"/>
      <c r="G91" s="401"/>
    </row>
    <row r="92" spans="1:7" ht="18" customHeight="1">
      <c r="A92" s="383" t="s">
        <v>423</v>
      </c>
      <c r="B92" s="384" t="s">
        <v>424</v>
      </c>
      <c r="C92" s="398">
        <f>$C$91-$C$75</f>
        <v>0</v>
      </c>
      <c r="D92" s="398"/>
      <c r="E92" s="399"/>
      <c r="F92" s="400"/>
      <c r="G92" s="401"/>
    </row>
    <row r="93" spans="1:7" ht="18" customHeight="1">
      <c r="A93" s="383" t="s">
        <v>422</v>
      </c>
      <c r="B93" s="384" t="s">
        <v>351</v>
      </c>
      <c r="C93" s="398"/>
      <c r="D93" s="398"/>
      <c r="E93" s="399"/>
      <c r="F93" s="400"/>
      <c r="G93" s="401"/>
    </row>
    <row r="94" spans="1:7" ht="18" customHeight="1">
      <c r="A94" s="383" t="s">
        <v>420</v>
      </c>
      <c r="B94" s="384" t="s">
        <v>421</v>
      </c>
      <c r="C94" s="398">
        <f>$C$93-$C$76</f>
        <v>0</v>
      </c>
      <c r="D94" s="398"/>
      <c r="E94" s="399"/>
      <c r="F94" s="400"/>
      <c r="G94" s="401"/>
    </row>
    <row r="95" spans="1:7" ht="18" customHeight="1">
      <c r="A95" s="383" t="s">
        <v>419</v>
      </c>
      <c r="B95" s="384" t="s">
        <v>325</v>
      </c>
      <c r="C95" s="398">
        <f>4!O21</f>
        <v>36.269762</v>
      </c>
      <c r="D95" s="398">
        <f>5!O21</f>
        <v>8.956576714285715</v>
      </c>
      <c r="E95" s="399"/>
      <c r="F95" s="400"/>
      <c r="G95" s="401"/>
    </row>
    <row r="96" spans="1:7" ht="18" customHeight="1">
      <c r="A96" s="383" t="s">
        <v>417</v>
      </c>
      <c r="B96" s="384" t="s">
        <v>418</v>
      </c>
      <c r="C96" s="398">
        <f>$C$95-$C$77</f>
        <v>36.269762</v>
      </c>
      <c r="D96" s="398"/>
      <c r="E96" s="399"/>
      <c r="F96" s="400"/>
      <c r="G96" s="401"/>
    </row>
    <row r="97" spans="1:7" ht="18" customHeight="1">
      <c r="A97" s="366"/>
      <c r="B97" s="367" t="s">
        <v>172</v>
      </c>
      <c r="C97" s="396"/>
      <c r="D97" s="396"/>
      <c r="E97" s="392"/>
      <c r="F97" s="393"/>
      <c r="G97" s="394"/>
    </row>
    <row r="98" spans="1:7" ht="18" customHeight="1">
      <c r="A98" s="192" t="s">
        <v>211</v>
      </c>
      <c r="B98" s="193" t="s">
        <v>212</v>
      </c>
      <c r="C98" s="395">
        <f>C100+C101</f>
        <v>0.5649780000000001</v>
      </c>
      <c r="D98" s="395">
        <f>D100+D101</f>
        <v>0.191714</v>
      </c>
      <c r="E98" s="392"/>
      <c r="F98" s="396"/>
      <c r="G98" s="393"/>
    </row>
    <row r="99" spans="1:7" ht="18" customHeight="1">
      <c r="A99" s="192" t="s">
        <v>213</v>
      </c>
      <c r="B99" s="202" t="s">
        <v>194</v>
      </c>
      <c r="C99" s="395"/>
      <c r="D99" s="395"/>
      <c r="E99" s="392"/>
      <c r="F99" s="393"/>
      <c r="G99" s="394"/>
    </row>
    <row r="100" spans="1:7" ht="18" customHeight="1">
      <c r="A100" s="192" t="s">
        <v>214</v>
      </c>
      <c r="B100" s="202" t="s">
        <v>196</v>
      </c>
      <c r="C100" s="395">
        <f>4!Q11</f>
        <v>0.29258962000000005</v>
      </c>
      <c r="D100" s="395">
        <f>5!Q11</f>
        <v>0.15968</v>
      </c>
      <c r="E100" s="392"/>
      <c r="F100" s="396"/>
      <c r="G100" s="394"/>
    </row>
    <row r="101" spans="1:7" ht="18" customHeight="1">
      <c r="A101" s="192" t="s">
        <v>215</v>
      </c>
      <c r="B101" s="202" t="s">
        <v>198</v>
      </c>
      <c r="C101" s="395">
        <f>4!R11</f>
        <v>0.27238838000000004</v>
      </c>
      <c r="D101" s="395">
        <f>5!R11</f>
        <v>0.032034</v>
      </c>
      <c r="E101" s="392"/>
      <c r="F101" s="393"/>
      <c r="G101" s="394"/>
    </row>
    <row r="102" spans="1:7" ht="18" customHeight="1">
      <c r="A102" s="192" t="s">
        <v>216</v>
      </c>
      <c r="B102" s="193" t="s">
        <v>217</v>
      </c>
      <c r="C102" s="395">
        <f>4!P15</f>
        <v>0.012079</v>
      </c>
      <c r="D102" s="395">
        <f>5!P15</f>
        <v>0.005843848363891693</v>
      </c>
      <c r="E102" s="392"/>
      <c r="F102" s="393"/>
      <c r="G102" s="394"/>
    </row>
    <row r="103" spans="1:7" ht="18" customHeight="1">
      <c r="A103" s="197"/>
      <c r="B103" s="198" t="s">
        <v>156</v>
      </c>
      <c r="C103" s="391"/>
      <c r="D103" s="391"/>
      <c r="E103" s="392"/>
      <c r="F103" s="393"/>
      <c r="G103" s="394"/>
    </row>
    <row r="104" spans="1:7" ht="18" customHeight="1">
      <c r="A104" s="192" t="s">
        <v>218</v>
      </c>
      <c r="B104" s="193" t="s">
        <v>154</v>
      </c>
      <c r="C104" s="395">
        <v>0</v>
      </c>
      <c r="D104" s="395">
        <v>0</v>
      </c>
      <c r="E104" s="392"/>
      <c r="F104" s="393"/>
      <c r="G104" s="394"/>
    </row>
    <row r="105" spans="1:7" ht="18" customHeight="1">
      <c r="A105" s="192" t="s">
        <v>219</v>
      </c>
      <c r="B105" s="193" t="s">
        <v>155</v>
      </c>
      <c r="C105" s="395">
        <f>C108</f>
        <v>0.032936</v>
      </c>
      <c r="D105" s="395">
        <f>D108</f>
        <v>0.005843848363891693</v>
      </c>
      <c r="E105" s="392"/>
      <c r="F105" s="393"/>
      <c r="G105" s="394"/>
    </row>
    <row r="106" spans="1:7" ht="18" customHeight="1">
      <c r="A106" s="197"/>
      <c r="B106" s="198" t="s">
        <v>156</v>
      </c>
      <c r="C106" s="391"/>
      <c r="D106" s="391"/>
      <c r="E106" s="392"/>
      <c r="F106" s="393"/>
      <c r="G106" s="394"/>
    </row>
    <row r="107" spans="1:7" ht="18" customHeight="1">
      <c r="A107" s="383" t="s">
        <v>220</v>
      </c>
      <c r="B107" s="384" t="s">
        <v>343</v>
      </c>
      <c r="C107" s="398"/>
      <c r="D107" s="398"/>
      <c r="E107" s="399"/>
      <c r="F107" s="400"/>
      <c r="G107" s="401"/>
    </row>
    <row r="108" spans="1:7" ht="18" customHeight="1">
      <c r="A108" s="383" t="s">
        <v>437</v>
      </c>
      <c r="B108" s="384" t="s">
        <v>329</v>
      </c>
      <c r="C108" s="398">
        <v>0.032936</v>
      </c>
      <c r="D108" s="398">
        <v>0.005843848363891693</v>
      </c>
      <c r="E108" s="399"/>
      <c r="F108" s="400"/>
      <c r="G108" s="401"/>
    </row>
    <row r="109" spans="1:7" ht="18" customHeight="1">
      <c r="A109" s="383" t="s">
        <v>436</v>
      </c>
      <c r="B109" s="384" t="s">
        <v>331</v>
      </c>
      <c r="C109" s="398"/>
      <c r="D109" s="398"/>
      <c r="E109" s="399"/>
      <c r="F109" s="400"/>
      <c r="G109" s="401"/>
    </row>
    <row r="110" spans="1:7" ht="18" customHeight="1">
      <c r="A110" s="383" t="s">
        <v>435</v>
      </c>
      <c r="B110" s="384" t="s">
        <v>335</v>
      </c>
      <c r="C110" s="398"/>
      <c r="D110" s="398"/>
      <c r="E110" s="399"/>
      <c r="F110" s="400"/>
      <c r="G110" s="401"/>
    </row>
    <row r="111" spans="1:7" ht="18" customHeight="1">
      <c r="A111" s="383" t="s">
        <v>434</v>
      </c>
      <c r="B111" s="384" t="s">
        <v>351</v>
      </c>
      <c r="C111" s="398"/>
      <c r="D111" s="398"/>
      <c r="E111" s="399"/>
      <c r="F111" s="400"/>
      <c r="G111" s="401"/>
    </row>
    <row r="112" spans="1:7" ht="18" customHeight="1">
      <c r="A112" s="383" t="s">
        <v>433</v>
      </c>
      <c r="B112" s="384" t="s">
        <v>325</v>
      </c>
      <c r="C112" s="398"/>
      <c r="D112" s="398"/>
      <c r="E112" s="399"/>
      <c r="F112" s="400"/>
      <c r="G112" s="401"/>
    </row>
    <row r="113" spans="1:7" ht="18" customHeight="1">
      <c r="A113" s="366"/>
      <c r="B113" s="367" t="s">
        <v>172</v>
      </c>
      <c r="C113" s="396"/>
      <c r="D113" s="396"/>
      <c r="E113" s="392"/>
      <c r="F113" s="393"/>
      <c r="G113" s="394"/>
    </row>
    <row r="114" spans="1:7" ht="18" customHeight="1">
      <c r="A114" s="192" t="s">
        <v>221</v>
      </c>
      <c r="B114" s="193" t="s">
        <v>179</v>
      </c>
      <c r="C114" s="395">
        <f>4!P17</f>
        <v>0</v>
      </c>
      <c r="D114" s="395">
        <f>5!P17</f>
        <v>0</v>
      </c>
      <c r="E114" s="392"/>
      <c r="F114" s="393"/>
      <c r="G114" s="394"/>
    </row>
    <row r="115" spans="1:7" ht="18" customHeight="1">
      <c r="A115" s="192" t="s">
        <v>222</v>
      </c>
      <c r="B115" s="193" t="s">
        <v>181</v>
      </c>
      <c r="C115" s="395">
        <f>C117+C118</f>
        <v>0.004288999999999999</v>
      </c>
      <c r="D115" s="395">
        <f>D117+D118</f>
        <v>0.004096848363891693</v>
      </c>
      <c r="E115" s="392"/>
      <c r="F115" s="393"/>
      <c r="G115" s="394"/>
    </row>
    <row r="116" spans="1:7" ht="18" customHeight="1">
      <c r="A116" s="197"/>
      <c r="B116" s="198" t="s">
        <v>163</v>
      </c>
      <c r="C116" s="391"/>
      <c r="D116" s="391"/>
      <c r="E116" s="392"/>
      <c r="F116" s="393"/>
      <c r="G116" s="394"/>
    </row>
    <row r="117" spans="1:7" ht="18" customHeight="1">
      <c r="A117" s="192" t="s">
        <v>223</v>
      </c>
      <c r="B117" s="193" t="s">
        <v>165</v>
      </c>
      <c r="C117" s="395">
        <v>0</v>
      </c>
      <c r="D117" s="395">
        <v>0</v>
      </c>
      <c r="E117" s="392"/>
      <c r="F117" s="393"/>
      <c r="G117" s="394"/>
    </row>
    <row r="118" spans="1:7" ht="18" customHeight="1">
      <c r="A118" s="192" t="s">
        <v>224</v>
      </c>
      <c r="B118" s="193" t="s">
        <v>167</v>
      </c>
      <c r="C118" s="395">
        <f>C130</f>
        <v>0.004288999999999999</v>
      </c>
      <c r="D118" s="395">
        <f>5!P21</f>
        <v>0.004096848363891693</v>
      </c>
      <c r="E118" s="392"/>
      <c r="F118" s="393"/>
      <c r="G118" s="394"/>
    </row>
    <row r="119" spans="1:7" ht="18" customHeight="1">
      <c r="A119" s="197"/>
      <c r="B119" s="198" t="s">
        <v>168</v>
      </c>
      <c r="C119" s="391"/>
      <c r="D119" s="391"/>
      <c r="E119" s="392"/>
      <c r="F119" s="393"/>
      <c r="G119" s="394"/>
    </row>
    <row r="120" spans="1:7" ht="18" customHeight="1">
      <c r="A120" s="383" t="s">
        <v>225</v>
      </c>
      <c r="B120" s="384" t="s">
        <v>343</v>
      </c>
      <c r="C120" s="398"/>
      <c r="D120" s="398"/>
      <c r="E120" s="399"/>
      <c r="F120" s="400"/>
      <c r="G120" s="401"/>
    </row>
    <row r="121" spans="1:7" ht="18" customHeight="1">
      <c r="A121" s="383" t="s">
        <v>226</v>
      </c>
      <c r="B121" s="384" t="s">
        <v>453</v>
      </c>
      <c r="C121" s="398">
        <f>$C$120-$C$107</f>
        <v>0</v>
      </c>
      <c r="D121" s="398"/>
      <c r="E121" s="399"/>
      <c r="F121" s="400"/>
      <c r="G121" s="401"/>
    </row>
    <row r="122" spans="1:7" ht="18" customHeight="1">
      <c r="A122" s="383" t="s">
        <v>452</v>
      </c>
      <c r="B122" s="384" t="s">
        <v>329</v>
      </c>
      <c r="C122" s="398"/>
      <c r="D122" s="398"/>
      <c r="E122" s="399"/>
      <c r="F122" s="400"/>
      <c r="G122" s="401"/>
    </row>
    <row r="123" spans="1:7" ht="18" customHeight="1">
      <c r="A123" s="383" t="s">
        <v>450</v>
      </c>
      <c r="B123" s="384" t="s">
        <v>451</v>
      </c>
      <c r="C123" s="398">
        <f>$C$122-$C$108</f>
        <v>-0.032936</v>
      </c>
      <c r="D123" s="398"/>
      <c r="E123" s="399"/>
      <c r="F123" s="400"/>
      <c r="G123" s="401"/>
    </row>
    <row r="124" spans="1:7" ht="18" customHeight="1">
      <c r="A124" s="383" t="s">
        <v>449</v>
      </c>
      <c r="B124" s="384" t="s">
        <v>331</v>
      </c>
      <c r="C124" s="398"/>
      <c r="D124" s="398"/>
      <c r="E124" s="399"/>
      <c r="F124" s="400"/>
      <c r="G124" s="401"/>
    </row>
    <row r="125" spans="1:7" ht="18" customHeight="1">
      <c r="A125" s="383" t="s">
        <v>447</v>
      </c>
      <c r="B125" s="384" t="s">
        <v>448</v>
      </c>
      <c r="C125" s="398">
        <f>$C$124-$C$109</f>
        <v>0</v>
      </c>
      <c r="D125" s="398"/>
      <c r="E125" s="399"/>
      <c r="F125" s="400"/>
      <c r="G125" s="401"/>
    </row>
    <row r="126" spans="1:7" ht="18" customHeight="1">
      <c r="A126" s="383" t="s">
        <v>446</v>
      </c>
      <c r="B126" s="384" t="s">
        <v>335</v>
      </c>
      <c r="C126" s="398"/>
      <c r="D126" s="398"/>
      <c r="E126" s="399"/>
      <c r="F126" s="400"/>
      <c r="G126" s="401"/>
    </row>
    <row r="127" spans="1:7" ht="18" customHeight="1">
      <c r="A127" s="383" t="s">
        <v>444</v>
      </c>
      <c r="B127" s="384" t="s">
        <v>445</v>
      </c>
      <c r="C127" s="398">
        <f>$C$126-$C$110</f>
        <v>0</v>
      </c>
      <c r="D127" s="398"/>
      <c r="E127" s="399"/>
      <c r="F127" s="400"/>
      <c r="G127" s="401"/>
    </row>
    <row r="128" spans="1:7" ht="18" customHeight="1">
      <c r="A128" s="383" t="s">
        <v>443</v>
      </c>
      <c r="B128" s="384" t="s">
        <v>351</v>
      </c>
      <c r="C128" s="398"/>
      <c r="D128" s="398"/>
      <c r="E128" s="399"/>
      <c r="F128" s="400"/>
      <c r="G128" s="401"/>
    </row>
    <row r="129" spans="1:7" ht="18" customHeight="1">
      <c r="A129" s="383" t="s">
        <v>441</v>
      </c>
      <c r="B129" s="384" t="s">
        <v>442</v>
      </c>
      <c r="C129" s="398">
        <f>$C$128-$C$111</f>
        <v>0</v>
      </c>
      <c r="D129" s="398"/>
      <c r="E129" s="399"/>
      <c r="F129" s="400"/>
      <c r="G129" s="401"/>
    </row>
    <row r="130" spans="1:7" ht="18" customHeight="1">
      <c r="A130" s="383" t="s">
        <v>440</v>
      </c>
      <c r="B130" s="384" t="s">
        <v>325</v>
      </c>
      <c r="C130" s="398">
        <f>4!P21</f>
        <v>0.004288999999999999</v>
      </c>
      <c r="D130" s="398">
        <f>5!P21</f>
        <v>0.004096848363891693</v>
      </c>
      <c r="E130" s="399"/>
      <c r="F130" s="400"/>
      <c r="G130" s="401"/>
    </row>
    <row r="131" spans="1:7" ht="18" customHeight="1">
      <c r="A131" s="383" t="s">
        <v>438</v>
      </c>
      <c r="B131" s="384" t="s">
        <v>439</v>
      </c>
      <c r="C131" s="398">
        <f>$C$130-$C$112</f>
        <v>0.004288999999999999</v>
      </c>
      <c r="D131" s="398"/>
      <c r="E131" s="399"/>
      <c r="F131" s="400"/>
      <c r="G131" s="401"/>
    </row>
    <row r="132" spans="1:7" ht="18" customHeight="1">
      <c r="A132" s="366"/>
      <c r="B132" s="367" t="s">
        <v>172</v>
      </c>
      <c r="C132" s="396"/>
      <c r="D132" s="396"/>
      <c r="E132" s="392"/>
      <c r="F132" s="393"/>
      <c r="G132" s="394"/>
    </row>
    <row r="133" spans="1:7" ht="18" customHeight="1">
      <c r="A133" s="192" t="s">
        <v>228</v>
      </c>
      <c r="B133" s="193" t="s">
        <v>229</v>
      </c>
      <c r="C133" s="395">
        <f>C135</f>
        <v>0.00779</v>
      </c>
      <c r="D133" s="395">
        <f>D135</f>
        <v>0.001747</v>
      </c>
      <c r="E133" s="392"/>
      <c r="F133" s="393"/>
      <c r="G133" s="394"/>
    </row>
    <row r="134" spans="1:7" ht="18" customHeight="1">
      <c r="A134" s="192" t="s">
        <v>230</v>
      </c>
      <c r="B134" s="202" t="s">
        <v>196</v>
      </c>
      <c r="C134" s="395"/>
      <c r="D134" s="395"/>
      <c r="E134" s="392"/>
      <c r="F134" s="393"/>
      <c r="G134" s="394"/>
    </row>
    <row r="135" spans="1:7" ht="18" customHeight="1">
      <c r="A135" s="192" t="s">
        <v>231</v>
      </c>
      <c r="B135" s="202" t="s">
        <v>198</v>
      </c>
      <c r="C135" s="395">
        <f>4!R12</f>
        <v>0.00779</v>
      </c>
      <c r="D135" s="395">
        <f>5!R12</f>
        <v>0.001747</v>
      </c>
      <c r="E135" s="392"/>
      <c r="F135" s="393"/>
      <c r="G135" s="394"/>
    </row>
    <row r="136" spans="1:7" ht="18" customHeight="1">
      <c r="A136" s="192" t="s">
        <v>232</v>
      </c>
      <c r="B136" s="193" t="s">
        <v>233</v>
      </c>
      <c r="C136" s="395">
        <f>4!Q15</f>
        <v>14.066693</v>
      </c>
      <c r="D136" s="395">
        <f>5!Q15</f>
        <v>4.145546612175767</v>
      </c>
      <c r="E136" s="392"/>
      <c r="F136" s="396"/>
      <c r="G136" s="394"/>
    </row>
    <row r="137" spans="1:7" ht="18" customHeight="1">
      <c r="A137" s="197"/>
      <c r="B137" s="198" t="s">
        <v>156</v>
      </c>
      <c r="C137" s="391"/>
      <c r="D137" s="391"/>
      <c r="E137" s="392"/>
      <c r="F137" s="393"/>
      <c r="G137" s="394"/>
    </row>
    <row r="138" spans="1:7" ht="18" customHeight="1">
      <c r="A138" s="192" t="s">
        <v>234</v>
      </c>
      <c r="B138" s="193" t="s">
        <v>154</v>
      </c>
      <c r="C138" s="395"/>
      <c r="D138" s="395"/>
      <c r="E138" s="392"/>
      <c r="F138" s="393"/>
      <c r="G138" s="394"/>
    </row>
    <row r="139" spans="1:7" ht="18" customHeight="1">
      <c r="A139" s="192" t="s">
        <v>235</v>
      </c>
      <c r="B139" s="193" t="s">
        <v>155</v>
      </c>
      <c r="C139" s="395">
        <f>C141+C142+C143+C144+C145+C146</f>
        <v>29.040159000000003</v>
      </c>
      <c r="D139" s="395">
        <f>D141+D142+D143+D144+D145+D146</f>
        <v>4.145546612175767</v>
      </c>
      <c r="E139" s="392"/>
      <c r="F139" s="393"/>
      <c r="G139" s="394"/>
    </row>
    <row r="140" spans="1:7" ht="15.75">
      <c r="A140" s="197"/>
      <c r="B140" s="198" t="s">
        <v>156</v>
      </c>
      <c r="C140" s="391"/>
      <c r="D140" s="391"/>
      <c r="E140" s="392"/>
      <c r="F140" s="393"/>
      <c r="G140" s="394"/>
    </row>
    <row r="141" spans="1:7" ht="31.5">
      <c r="A141" s="383" t="s">
        <v>236</v>
      </c>
      <c r="B141" s="384" t="s">
        <v>343</v>
      </c>
      <c r="C141" s="398">
        <v>3.53047</v>
      </c>
      <c r="D141" s="398">
        <v>0.48275216666666665</v>
      </c>
      <c r="E141" s="399"/>
      <c r="F141" s="398"/>
      <c r="G141" s="444"/>
    </row>
    <row r="142" spans="1:7" ht="16.5" customHeight="1">
      <c r="A142" s="383" t="s">
        <v>458</v>
      </c>
      <c r="B142" s="384" t="s">
        <v>329</v>
      </c>
      <c r="C142" s="398">
        <v>24.867276</v>
      </c>
      <c r="D142" s="398">
        <v>3.529165445509101</v>
      </c>
      <c r="E142" s="399"/>
      <c r="F142" s="398"/>
      <c r="G142" s="401"/>
    </row>
    <row r="143" spans="1:7" ht="15.75">
      <c r="A143" s="383" t="s">
        <v>457</v>
      </c>
      <c r="B143" s="384" t="s">
        <v>331</v>
      </c>
      <c r="C143" s="398">
        <v>0</v>
      </c>
      <c r="D143" s="398">
        <v>0</v>
      </c>
      <c r="E143" s="399"/>
      <c r="F143" s="400"/>
      <c r="G143" s="401"/>
    </row>
    <row r="144" spans="1:7" ht="63">
      <c r="A144" s="383" t="s">
        <v>456</v>
      </c>
      <c r="B144" s="384" t="s">
        <v>335</v>
      </c>
      <c r="C144" s="398">
        <v>0.018424</v>
      </c>
      <c r="D144" s="398">
        <v>0.005</v>
      </c>
      <c r="E144" s="399"/>
      <c r="F144" s="400"/>
      <c r="G144" s="401"/>
    </row>
    <row r="145" spans="1:7" ht="15.75">
      <c r="A145" s="383" t="s">
        <v>455</v>
      </c>
      <c r="B145" s="384" t="s">
        <v>351</v>
      </c>
      <c r="C145" s="398">
        <v>0.623989</v>
      </c>
      <c r="D145" s="396">
        <v>0.128629</v>
      </c>
      <c r="E145" s="399"/>
      <c r="F145" s="400"/>
      <c r="G145" s="401"/>
    </row>
    <row r="146" spans="1:7" ht="15.75">
      <c r="A146" s="383" t="s">
        <v>454</v>
      </c>
      <c r="B146" s="384" t="s">
        <v>325</v>
      </c>
      <c r="C146" s="398">
        <v>0</v>
      </c>
      <c r="D146" s="398">
        <v>0</v>
      </c>
      <c r="E146" s="399"/>
      <c r="F146" s="400"/>
      <c r="G146" s="401"/>
    </row>
    <row r="147" spans="1:7" ht="15.75">
      <c r="A147" s="366"/>
      <c r="B147" s="367" t="s">
        <v>172</v>
      </c>
      <c r="C147" s="396"/>
      <c r="D147" s="396"/>
      <c r="E147" s="392"/>
      <c r="F147" s="393"/>
      <c r="G147" s="394"/>
    </row>
    <row r="148" spans="1:7" ht="15.75">
      <c r="A148" s="192" t="s">
        <v>237</v>
      </c>
      <c r="B148" s="193" t="s">
        <v>179</v>
      </c>
      <c r="C148" s="395">
        <f>4!Q17</f>
        <v>3.195751664932202</v>
      </c>
      <c r="D148" s="395">
        <f>5!Q17</f>
        <v>0.490085</v>
      </c>
      <c r="E148" s="392"/>
      <c r="F148" s="393"/>
      <c r="G148" s="394"/>
    </row>
    <row r="149" spans="1:7" ht="15.75">
      <c r="A149" s="192" t="s">
        <v>238</v>
      </c>
      <c r="B149" s="193" t="s">
        <v>181</v>
      </c>
      <c r="C149" s="395">
        <f>C151+C152</f>
        <v>9.9127793350678</v>
      </c>
      <c r="D149" s="395">
        <f>D151+D152</f>
        <v>3.1332956121757674</v>
      </c>
      <c r="E149" s="392"/>
      <c r="F149" s="396"/>
      <c r="G149" s="394"/>
    </row>
    <row r="150" spans="1:7" ht="15.75">
      <c r="A150" s="369"/>
      <c r="B150" s="370" t="s">
        <v>163</v>
      </c>
      <c r="C150" s="397"/>
      <c r="D150" s="397"/>
      <c r="E150" s="392"/>
      <c r="F150" s="393"/>
      <c r="G150" s="394"/>
    </row>
    <row r="151" spans="1:7" ht="15.75">
      <c r="A151" s="192" t="s">
        <v>239</v>
      </c>
      <c r="B151" s="193" t="s">
        <v>165</v>
      </c>
      <c r="C151" s="395">
        <v>0</v>
      </c>
      <c r="D151" s="395">
        <v>0</v>
      </c>
      <c r="E151" s="392"/>
      <c r="F151" s="393"/>
      <c r="G151" s="394"/>
    </row>
    <row r="152" spans="1:7" ht="15.75">
      <c r="A152" s="192" t="s">
        <v>240</v>
      </c>
      <c r="B152" s="193" t="s">
        <v>167</v>
      </c>
      <c r="C152" s="395">
        <f>C164</f>
        <v>9.9127793350678</v>
      </c>
      <c r="D152" s="395">
        <f>D164</f>
        <v>3.1332956121757674</v>
      </c>
      <c r="E152" s="392"/>
      <c r="F152" s="393"/>
      <c r="G152" s="394"/>
    </row>
    <row r="153" spans="1:7" ht="15.75">
      <c r="A153" s="197"/>
      <c r="B153" s="198" t="s">
        <v>168</v>
      </c>
      <c r="C153" s="391"/>
      <c r="D153" s="391"/>
      <c r="E153" s="392"/>
      <c r="F153" s="393"/>
      <c r="G153" s="394"/>
    </row>
    <row r="154" spans="1:7" ht="31.5">
      <c r="A154" s="383" t="s">
        <v>241</v>
      </c>
      <c r="B154" s="384" t="s">
        <v>343</v>
      </c>
      <c r="C154" s="398"/>
      <c r="D154" s="398"/>
      <c r="E154" s="399"/>
      <c r="F154" s="400"/>
      <c r="G154" s="401"/>
    </row>
    <row r="155" spans="1:7" ht="31.5">
      <c r="A155" s="383" t="s">
        <v>242</v>
      </c>
      <c r="B155" s="384" t="s">
        <v>474</v>
      </c>
      <c r="C155" s="398">
        <f>$C$154-$C$141</f>
        <v>-3.53047</v>
      </c>
      <c r="D155" s="398"/>
      <c r="E155" s="399"/>
      <c r="F155" s="400"/>
      <c r="G155" s="401"/>
    </row>
    <row r="156" spans="1:7" ht="15.75">
      <c r="A156" s="383" t="s">
        <v>473</v>
      </c>
      <c r="B156" s="384" t="s">
        <v>329</v>
      </c>
      <c r="C156" s="398"/>
      <c r="D156" s="398"/>
      <c r="E156" s="399"/>
      <c r="F156" s="400"/>
      <c r="G156" s="401"/>
    </row>
    <row r="157" spans="1:7" ht="31.5">
      <c r="A157" s="383" t="s">
        <v>471</v>
      </c>
      <c r="B157" s="384" t="s">
        <v>472</v>
      </c>
      <c r="C157" s="398">
        <f>$C$156-$C$142</f>
        <v>-24.867276</v>
      </c>
      <c r="D157" s="398"/>
      <c r="E157" s="399"/>
      <c r="F157" s="400"/>
      <c r="G157" s="401"/>
    </row>
    <row r="158" spans="1:7" ht="15.75">
      <c r="A158" s="383" t="s">
        <v>470</v>
      </c>
      <c r="B158" s="384" t="s">
        <v>331</v>
      </c>
      <c r="C158" s="398"/>
      <c r="D158" s="398"/>
      <c r="E158" s="399"/>
      <c r="F158" s="400"/>
      <c r="G158" s="401"/>
    </row>
    <row r="159" spans="1:7" ht="31.5">
      <c r="A159" s="383" t="s">
        <v>468</v>
      </c>
      <c r="B159" s="384" t="s">
        <v>469</v>
      </c>
      <c r="C159" s="398">
        <f>$C$158-$C$143</f>
        <v>0</v>
      </c>
      <c r="D159" s="398"/>
      <c r="E159" s="399"/>
      <c r="F159" s="400"/>
      <c r="G159" s="401"/>
    </row>
    <row r="160" spans="1:7" ht="63">
      <c r="A160" s="383" t="s">
        <v>467</v>
      </c>
      <c r="B160" s="384" t="s">
        <v>335</v>
      </c>
      <c r="C160" s="398"/>
      <c r="D160" s="398"/>
      <c r="E160" s="399"/>
      <c r="F160" s="400"/>
      <c r="G160" s="401"/>
    </row>
    <row r="161" spans="1:7" ht="31.5">
      <c r="A161" s="383" t="s">
        <v>465</v>
      </c>
      <c r="B161" s="384" t="s">
        <v>466</v>
      </c>
      <c r="C161" s="398">
        <f>$C$160-$C$144</f>
        <v>-0.018424</v>
      </c>
      <c r="D161" s="398"/>
      <c r="E161" s="399"/>
      <c r="F161" s="400"/>
      <c r="G161" s="401"/>
    </row>
    <row r="162" spans="1:7" ht="15.75">
      <c r="A162" s="383" t="s">
        <v>464</v>
      </c>
      <c r="B162" s="384" t="s">
        <v>351</v>
      </c>
      <c r="C162" s="398"/>
      <c r="D162" s="398"/>
      <c r="E162" s="399"/>
      <c r="F162" s="400"/>
      <c r="G162" s="401"/>
    </row>
    <row r="163" spans="1:7" ht="31.5">
      <c r="A163" s="383" t="s">
        <v>462</v>
      </c>
      <c r="B163" s="384" t="s">
        <v>463</v>
      </c>
      <c r="C163" s="398">
        <f>$C$162-$C$145</f>
        <v>-0.623989</v>
      </c>
      <c r="D163" s="398"/>
      <c r="E163" s="399"/>
      <c r="F163" s="400"/>
      <c r="G163" s="401"/>
    </row>
    <row r="164" spans="1:7" ht="15.75">
      <c r="A164" s="383" t="s">
        <v>461</v>
      </c>
      <c r="B164" s="384" t="s">
        <v>325</v>
      </c>
      <c r="C164" s="398">
        <f>4!Q21</f>
        <v>9.9127793350678</v>
      </c>
      <c r="D164" s="398">
        <f>5!Q21</f>
        <v>3.1332956121757674</v>
      </c>
      <c r="E164" s="399"/>
      <c r="F164" s="400"/>
      <c r="G164" s="401"/>
    </row>
    <row r="165" spans="1:7" ht="31.5">
      <c r="A165" s="383" t="s">
        <v>459</v>
      </c>
      <c r="B165" s="384" t="s">
        <v>460</v>
      </c>
      <c r="C165" s="398">
        <f>$C$164-$C$146</f>
        <v>9.9127793350678</v>
      </c>
      <c r="D165" s="398"/>
      <c r="E165" s="399"/>
      <c r="F165" s="400"/>
      <c r="G165" s="401"/>
    </row>
    <row r="166" spans="1:7" ht="15.75">
      <c r="A166" s="366"/>
      <c r="B166" s="367" t="s">
        <v>172</v>
      </c>
      <c r="C166" s="396"/>
      <c r="D166" s="396"/>
      <c r="E166" s="392"/>
      <c r="F166" s="393"/>
      <c r="G166" s="394"/>
    </row>
    <row r="167" spans="1:7" ht="15.75">
      <c r="A167" s="192" t="s">
        <v>244</v>
      </c>
      <c r="B167" s="193" t="s">
        <v>245</v>
      </c>
      <c r="C167" s="395">
        <f>C168</f>
        <v>0.958162</v>
      </c>
      <c r="D167" s="395">
        <f>D168</f>
        <v>0.522166</v>
      </c>
      <c r="E167" s="392"/>
      <c r="F167" s="393"/>
      <c r="G167" s="394"/>
    </row>
    <row r="168" spans="1:7" ht="15.75">
      <c r="A168" s="192" t="s">
        <v>246</v>
      </c>
      <c r="B168" s="202" t="s">
        <v>198</v>
      </c>
      <c r="C168" s="395">
        <f>4!R13</f>
        <v>0.958162</v>
      </c>
      <c r="D168" s="395">
        <f>5!R13</f>
        <v>0.522166</v>
      </c>
      <c r="E168" s="392"/>
      <c r="F168" s="393"/>
      <c r="G168" s="394"/>
    </row>
    <row r="169" spans="1:7" ht="15.75">
      <c r="A169" s="192" t="s">
        <v>247</v>
      </c>
      <c r="B169" s="193" t="s">
        <v>248</v>
      </c>
      <c r="C169" s="395">
        <f>4!R15</f>
        <v>2.0654505000000003</v>
      </c>
      <c r="D169" s="395">
        <f>D171+D172</f>
        <v>0.6737428023758383</v>
      </c>
      <c r="E169" s="392"/>
      <c r="F169" s="396"/>
      <c r="G169" s="394"/>
    </row>
    <row r="170" spans="1:7" ht="15.75">
      <c r="A170" s="197"/>
      <c r="B170" s="198" t="s">
        <v>156</v>
      </c>
      <c r="C170" s="391"/>
      <c r="D170" s="391"/>
      <c r="E170" s="392"/>
      <c r="F170" s="396"/>
      <c r="G170" s="394"/>
    </row>
    <row r="171" spans="1:7" ht="15.75">
      <c r="A171" s="192" t="s">
        <v>249</v>
      </c>
      <c r="B171" s="193" t="s">
        <v>154</v>
      </c>
      <c r="C171" s="395">
        <f>C14</f>
        <v>0.029995</v>
      </c>
      <c r="D171" s="395">
        <f>D14</f>
        <v>0.0047</v>
      </c>
      <c r="E171" s="392"/>
      <c r="F171" s="396"/>
      <c r="G171" s="416"/>
    </row>
    <row r="172" spans="1:7" ht="15.75">
      <c r="A172" s="192" t="s">
        <v>250</v>
      </c>
      <c r="B172" s="193" t="s">
        <v>155</v>
      </c>
      <c r="C172" s="395">
        <f>C174+C175+C176+C177+C178+C179</f>
        <v>4.436976</v>
      </c>
      <c r="D172" s="395">
        <f>D174+D175+D176+D177+D178+D179</f>
        <v>0.6690428023758382</v>
      </c>
      <c r="E172" s="392"/>
      <c r="F172" s="396"/>
      <c r="G172" s="394"/>
    </row>
    <row r="173" spans="1:7" ht="15.75">
      <c r="A173" s="197"/>
      <c r="B173" s="198" t="s">
        <v>156</v>
      </c>
      <c r="C173" s="391"/>
      <c r="D173" s="391"/>
      <c r="E173" s="392"/>
      <c r="F173" s="396"/>
      <c r="G173" s="394"/>
    </row>
    <row r="174" spans="1:7" ht="31.5">
      <c r="A174" s="383" t="s">
        <v>251</v>
      </c>
      <c r="B174" s="384" t="s">
        <v>343</v>
      </c>
      <c r="C174" s="398">
        <v>0.268687</v>
      </c>
      <c r="D174" s="398">
        <v>0.0340117619047619</v>
      </c>
      <c r="E174" s="399"/>
      <c r="F174" s="400"/>
      <c r="G174" s="401"/>
    </row>
    <row r="175" spans="1:7" ht="15.75">
      <c r="A175" s="383" t="s">
        <v>479</v>
      </c>
      <c r="B175" s="384" t="s">
        <v>329</v>
      </c>
      <c r="C175" s="398">
        <f>1.335844+2.694325</f>
        <v>4.030169</v>
      </c>
      <c r="D175" s="398">
        <v>0.6120310404710764</v>
      </c>
      <c r="E175" s="399"/>
      <c r="F175" s="400"/>
      <c r="G175" s="401"/>
    </row>
    <row r="176" spans="1:7" ht="15.75">
      <c r="A176" s="383" t="s">
        <v>478</v>
      </c>
      <c r="B176" s="384" t="s">
        <v>331</v>
      </c>
      <c r="C176" s="398">
        <v>0</v>
      </c>
      <c r="D176" s="398">
        <v>0</v>
      </c>
      <c r="E176" s="399"/>
      <c r="F176" s="400"/>
      <c r="G176" s="401"/>
    </row>
    <row r="177" spans="1:7" ht="63">
      <c r="A177" s="383" t="s">
        <v>477</v>
      </c>
      <c r="B177" s="384" t="s">
        <v>335</v>
      </c>
      <c r="C177" s="398">
        <v>0.13812</v>
      </c>
      <c r="D177" s="398">
        <v>0.023</v>
      </c>
      <c r="E177" s="399"/>
      <c r="F177" s="400"/>
      <c r="G177" s="401"/>
    </row>
    <row r="178" spans="1:7" ht="15.75">
      <c r="A178" s="383" t="s">
        <v>476</v>
      </c>
      <c r="B178" s="384" t="s">
        <v>351</v>
      </c>
      <c r="C178" s="398">
        <v>0</v>
      </c>
      <c r="D178" s="398">
        <v>0</v>
      </c>
      <c r="E178" s="399"/>
      <c r="F178" s="400"/>
      <c r="G178" s="401"/>
    </row>
    <row r="179" spans="1:7" ht="15.75">
      <c r="A179" s="383" t="s">
        <v>475</v>
      </c>
      <c r="B179" s="384" t="s">
        <v>325</v>
      </c>
      <c r="C179" s="398">
        <v>0</v>
      </c>
      <c r="D179" s="398">
        <v>0</v>
      </c>
      <c r="E179" s="399"/>
      <c r="F179" s="400"/>
      <c r="G179" s="401"/>
    </row>
    <row r="180" spans="1:7" ht="15.75">
      <c r="A180" s="366"/>
      <c r="B180" s="367" t="s">
        <v>172</v>
      </c>
      <c r="C180" s="396"/>
      <c r="D180" s="396"/>
      <c r="E180" s="392"/>
      <c r="F180" s="393"/>
      <c r="G180" s="394"/>
    </row>
    <row r="181" spans="1:7" ht="15.75">
      <c r="A181" s="192" t="s">
        <v>317</v>
      </c>
      <c r="B181" s="193" t="s">
        <v>179</v>
      </c>
      <c r="C181" s="395">
        <f>4!R17</f>
        <v>0.39424852187055015</v>
      </c>
      <c r="D181" s="395">
        <f>5!R17</f>
        <v>0.06333403311515778</v>
      </c>
      <c r="E181" s="392"/>
      <c r="F181" s="393"/>
      <c r="G181" s="394"/>
    </row>
    <row r="182" spans="1:7" ht="15.75">
      <c r="A182" s="192" t="s">
        <v>316</v>
      </c>
      <c r="B182" s="193" t="s">
        <v>181</v>
      </c>
      <c r="C182" s="395">
        <f>C184+C185</f>
        <v>2.90954193812945</v>
      </c>
      <c r="D182" s="395">
        <f>D184+D185</f>
        <v>1.1663561165822873</v>
      </c>
      <c r="E182" s="392"/>
      <c r="F182" s="396"/>
      <c r="G182" s="394"/>
    </row>
    <row r="183" spans="1:7" ht="15.75">
      <c r="A183" s="197"/>
      <c r="B183" s="198" t="s">
        <v>163</v>
      </c>
      <c r="C183" s="391"/>
      <c r="D183" s="391"/>
      <c r="E183" s="392"/>
      <c r="F183" s="393"/>
      <c r="G183" s="394"/>
    </row>
    <row r="184" spans="1:7" ht="15.75">
      <c r="A184" s="192" t="s">
        <v>315</v>
      </c>
      <c r="B184" s="193" t="s">
        <v>165</v>
      </c>
      <c r="C184" s="395">
        <f>4!R25</f>
        <v>1.2383399599999998</v>
      </c>
      <c r="D184" s="395">
        <f>5!R25</f>
        <v>0.5559473473216069</v>
      </c>
      <c r="E184" s="392"/>
      <c r="F184" s="393"/>
      <c r="G184" s="394"/>
    </row>
    <row r="185" spans="1:7" ht="15.75">
      <c r="A185" s="192" t="s">
        <v>314</v>
      </c>
      <c r="B185" s="193" t="s">
        <v>167</v>
      </c>
      <c r="C185" s="395">
        <f>C197</f>
        <v>1.6712019781294503</v>
      </c>
      <c r="D185" s="395">
        <f>5!R21</f>
        <v>0.6104087692606806</v>
      </c>
      <c r="E185" s="392"/>
      <c r="F185" s="393"/>
      <c r="G185" s="394"/>
    </row>
    <row r="186" spans="1:7" ht="15.75">
      <c r="A186" s="197"/>
      <c r="B186" s="198" t="s">
        <v>168</v>
      </c>
      <c r="C186" s="391"/>
      <c r="D186" s="391"/>
      <c r="E186" s="392"/>
      <c r="F186" s="393"/>
      <c r="G186" s="394"/>
    </row>
    <row r="187" spans="1:7" ht="31.5">
      <c r="A187" s="385" t="s">
        <v>313</v>
      </c>
      <c r="B187" s="386" t="s">
        <v>343</v>
      </c>
      <c r="C187" s="402"/>
      <c r="D187" s="402"/>
      <c r="E187" s="403"/>
      <c r="F187" s="404"/>
      <c r="G187" s="405"/>
    </row>
    <row r="188" spans="1:7" ht="31.5">
      <c r="A188" s="385" t="s">
        <v>312</v>
      </c>
      <c r="B188" s="386" t="s">
        <v>495</v>
      </c>
      <c r="C188" s="402">
        <f>$C$187-$C$174</f>
        <v>-0.268687</v>
      </c>
      <c r="D188" s="402"/>
      <c r="E188" s="403"/>
      <c r="F188" s="404"/>
      <c r="G188" s="405"/>
    </row>
    <row r="189" spans="1:7" ht="15.75">
      <c r="A189" s="385" t="s">
        <v>494</v>
      </c>
      <c r="B189" s="386" t="s">
        <v>329</v>
      </c>
      <c r="C189" s="402"/>
      <c r="D189" s="402"/>
      <c r="E189" s="403"/>
      <c r="F189" s="404"/>
      <c r="G189" s="405"/>
    </row>
    <row r="190" spans="1:7" ht="31.5">
      <c r="A190" s="385" t="s">
        <v>492</v>
      </c>
      <c r="B190" s="386" t="s">
        <v>493</v>
      </c>
      <c r="C190" s="402">
        <f>$C$189-$C$175</f>
        <v>-4.030169</v>
      </c>
      <c r="D190" s="402"/>
      <c r="E190" s="403"/>
      <c r="F190" s="404"/>
      <c r="G190" s="405"/>
    </row>
    <row r="191" spans="1:7" ht="15.75">
      <c r="A191" s="385" t="s">
        <v>491</v>
      </c>
      <c r="B191" s="386" t="s">
        <v>331</v>
      </c>
      <c r="C191" s="402"/>
      <c r="D191" s="402"/>
      <c r="E191" s="403"/>
      <c r="F191" s="404"/>
      <c r="G191" s="405"/>
    </row>
    <row r="192" spans="1:7" ht="31.5">
      <c r="A192" s="385" t="s">
        <v>489</v>
      </c>
      <c r="B192" s="386" t="s">
        <v>490</v>
      </c>
      <c r="C192" s="402">
        <f>$C$191-$C$176</f>
        <v>0</v>
      </c>
      <c r="D192" s="402"/>
      <c r="E192" s="403"/>
      <c r="F192" s="404"/>
      <c r="G192" s="405"/>
    </row>
    <row r="193" spans="1:7" ht="63">
      <c r="A193" s="385" t="s">
        <v>488</v>
      </c>
      <c r="B193" s="386" t="s">
        <v>335</v>
      </c>
      <c r="C193" s="402"/>
      <c r="D193" s="402"/>
      <c r="E193" s="403"/>
      <c r="F193" s="404"/>
      <c r="G193" s="405"/>
    </row>
    <row r="194" spans="1:7" ht="31.5">
      <c r="A194" s="385" t="s">
        <v>486</v>
      </c>
      <c r="B194" s="386" t="s">
        <v>487</v>
      </c>
      <c r="C194" s="402">
        <f>$C$193-$C$177</f>
        <v>-0.13812</v>
      </c>
      <c r="D194" s="402"/>
      <c r="E194" s="403"/>
      <c r="F194" s="404"/>
      <c r="G194" s="417"/>
    </row>
    <row r="195" spans="1:7" ht="15.75">
      <c r="A195" s="385" t="s">
        <v>485</v>
      </c>
      <c r="B195" s="386" t="s">
        <v>351</v>
      </c>
      <c r="C195" s="402"/>
      <c r="D195" s="402"/>
      <c r="E195" s="403"/>
      <c r="F195" s="404"/>
      <c r="G195" s="405"/>
    </row>
    <row r="196" spans="1:7" ht="31.5">
      <c r="A196" s="385" t="s">
        <v>483</v>
      </c>
      <c r="B196" s="386" t="s">
        <v>484</v>
      </c>
      <c r="C196" s="402">
        <f>$C$195-$C$178</f>
        <v>0</v>
      </c>
      <c r="D196" s="402"/>
      <c r="E196" s="403"/>
      <c r="F196" s="404"/>
      <c r="G196" s="405"/>
    </row>
    <row r="197" spans="1:7" ht="15.75">
      <c r="A197" s="385" t="s">
        <v>482</v>
      </c>
      <c r="B197" s="386" t="s">
        <v>325</v>
      </c>
      <c r="C197" s="402">
        <f>4!R21</f>
        <v>1.6712019781294503</v>
      </c>
      <c r="D197" s="402">
        <f>5!R21</f>
        <v>0.6104087692606806</v>
      </c>
      <c r="E197" s="403"/>
      <c r="F197" s="404"/>
      <c r="G197" s="405"/>
    </row>
    <row r="198" spans="1:7" ht="31.5">
      <c r="A198" s="385" t="s">
        <v>480</v>
      </c>
      <c r="B198" s="386" t="s">
        <v>481</v>
      </c>
      <c r="C198" s="402">
        <f>$C$197-$C$179</f>
        <v>1.6712019781294503</v>
      </c>
      <c r="D198" s="402"/>
      <c r="E198" s="403"/>
      <c r="F198" s="404"/>
      <c r="G198" s="405"/>
    </row>
    <row r="199" spans="1:7" ht="16.5" thickBot="1">
      <c r="A199" s="373"/>
      <c r="B199" s="374" t="s">
        <v>172</v>
      </c>
      <c r="C199" s="406"/>
      <c r="D199" s="406"/>
      <c r="E199" s="407"/>
      <c r="F199" s="408"/>
      <c r="G199" s="409"/>
    </row>
    <row r="200" spans="1:7" ht="15.75">
      <c r="A200" s="203"/>
      <c r="B200" s="204"/>
      <c r="C200" s="205"/>
      <c r="D200" s="205"/>
      <c r="E200" s="301"/>
      <c r="F200" s="201"/>
      <c r="G200" s="201"/>
    </row>
    <row r="201" spans="1:7" ht="15.75">
      <c r="A201" s="203"/>
      <c r="B201" s="204"/>
      <c r="C201" s="205"/>
      <c r="D201" s="205"/>
      <c r="E201" s="301"/>
      <c r="F201" s="201"/>
      <c r="G201" s="201"/>
    </row>
    <row r="202" spans="1:7" ht="18.75">
      <c r="A202" s="203"/>
      <c r="B202" s="303" t="str">
        <f>Лист1!A19</f>
        <v>Генеральный директор</v>
      </c>
      <c r="C202" s="205"/>
      <c r="D202" s="205"/>
      <c r="E202" s="301"/>
      <c r="F202" s="302" t="str">
        <f>Лист1!A20</f>
        <v>Тихонова Т.Е.</v>
      </c>
      <c r="G202" s="201"/>
    </row>
    <row r="203" spans="1:7" ht="15.75">
      <c r="A203" s="203"/>
      <c r="B203" s="204"/>
      <c r="C203" s="205"/>
      <c r="D203" s="205"/>
      <c r="E203" s="301"/>
      <c r="F203" s="201"/>
      <c r="G203" s="201"/>
    </row>
    <row r="204" spans="1:7" ht="15.75">
      <c r="A204" s="203"/>
      <c r="B204" s="204"/>
      <c r="C204" s="205"/>
      <c r="D204" s="205"/>
      <c r="E204" s="301"/>
      <c r="F204" s="201"/>
      <c r="G204" s="201"/>
    </row>
    <row r="205" spans="1:7" ht="15.75">
      <c r="A205" s="203"/>
      <c r="B205" s="204"/>
      <c r="C205" s="205"/>
      <c r="D205" s="205"/>
      <c r="E205" s="301"/>
      <c r="F205" s="201"/>
      <c r="G205" s="201"/>
    </row>
    <row r="206" spans="1:7" ht="15.75">
      <c r="A206" s="203"/>
      <c r="B206" s="204"/>
      <c r="C206" s="205"/>
      <c r="D206" s="205"/>
      <c r="E206" s="301"/>
      <c r="F206" s="201"/>
      <c r="G206" s="201"/>
    </row>
    <row r="207" spans="1:7" ht="15.75">
      <c r="A207" s="203"/>
      <c r="B207" s="204"/>
      <c r="C207" s="205"/>
      <c r="D207" s="205"/>
      <c r="E207" s="301"/>
      <c r="F207" s="201"/>
      <c r="G207" s="201"/>
    </row>
    <row r="208" spans="1:7" ht="15.75">
      <c r="A208" s="203"/>
      <c r="B208" s="204"/>
      <c r="C208" s="205"/>
      <c r="D208" s="205"/>
      <c r="E208" s="301"/>
      <c r="F208" s="201"/>
      <c r="G208" s="201"/>
    </row>
    <row r="209" spans="1:7" ht="15.75">
      <c r="A209" s="203"/>
      <c r="B209" s="204"/>
      <c r="C209" s="205"/>
      <c r="D209" s="205"/>
      <c r="E209" s="301"/>
      <c r="F209" s="201"/>
      <c r="G209" s="201"/>
    </row>
    <row r="210" spans="1:7" ht="15.75">
      <c r="A210" s="203"/>
      <c r="B210" s="204"/>
      <c r="C210" s="205"/>
      <c r="D210" s="205"/>
      <c r="E210" s="301"/>
      <c r="F210" s="201"/>
      <c r="G210" s="201"/>
    </row>
    <row r="211" spans="1:7" ht="15.75">
      <c r="A211" s="203"/>
      <c r="B211" s="204"/>
      <c r="C211" s="205"/>
      <c r="D211" s="205"/>
      <c r="E211" s="301"/>
      <c r="F211" s="201"/>
      <c r="G211" s="201"/>
    </row>
    <row r="212" spans="1:7" ht="15.75">
      <c r="A212" s="203"/>
      <c r="B212" s="204"/>
      <c r="C212" s="205"/>
      <c r="D212" s="205"/>
      <c r="E212" s="301"/>
      <c r="F212" s="201"/>
      <c r="G212" s="201"/>
    </row>
    <row r="213" spans="1:7" ht="15.75">
      <c r="A213" s="203"/>
      <c r="B213" s="204"/>
      <c r="C213" s="205"/>
      <c r="D213" s="205"/>
      <c r="E213" s="301"/>
      <c r="F213" s="201"/>
      <c r="G213" s="201"/>
    </row>
    <row r="214" spans="1:7" ht="15.75">
      <c r="A214" s="203"/>
      <c r="B214" s="204"/>
      <c r="C214" s="205"/>
      <c r="D214" s="205"/>
      <c r="E214" s="301"/>
      <c r="F214" s="201"/>
      <c r="G214" s="201"/>
    </row>
    <row r="215" spans="1:7" ht="15.75">
      <c r="A215" s="203"/>
      <c r="B215" s="204"/>
      <c r="C215" s="205"/>
      <c r="D215" s="205"/>
      <c r="E215" s="301"/>
      <c r="F215" s="201"/>
      <c r="G215" s="201"/>
    </row>
    <row r="216" spans="1:7" ht="15.75">
      <c r="A216" s="203"/>
      <c r="B216" s="204"/>
      <c r="C216" s="205"/>
      <c r="D216" s="205"/>
      <c r="E216" s="301"/>
      <c r="F216" s="201"/>
      <c r="G216" s="201"/>
    </row>
    <row r="217" spans="1:7" ht="15.75">
      <c r="A217" s="206"/>
      <c r="B217" s="189"/>
      <c r="C217" s="205"/>
      <c r="D217" s="205"/>
      <c r="E217" s="301"/>
      <c r="F217" s="201"/>
      <c r="G217" s="201"/>
    </row>
    <row r="218" spans="1:7" ht="15.75">
      <c r="A218" s="206"/>
      <c r="B218" s="189"/>
      <c r="C218" s="205"/>
      <c r="D218" s="205"/>
      <c r="E218" s="301"/>
      <c r="F218" s="201"/>
      <c r="G218" s="201"/>
    </row>
    <row r="219" spans="1:7" ht="15.75">
      <c r="A219" s="206"/>
      <c r="B219" s="189"/>
      <c r="C219" s="205"/>
      <c r="D219" s="205"/>
      <c r="E219" s="301"/>
      <c r="F219" s="201"/>
      <c r="G219" s="201"/>
    </row>
    <row r="220" spans="1:7" ht="15.75">
      <c r="A220" s="206"/>
      <c r="B220" s="189"/>
      <c r="C220" s="205"/>
      <c r="D220" s="205"/>
      <c r="E220" s="301"/>
      <c r="F220" s="201"/>
      <c r="G220" s="201"/>
    </row>
    <row r="221" spans="1:7" ht="15.75">
      <c r="A221"/>
      <c r="B221"/>
      <c r="C221" s="381"/>
      <c r="D221" s="381"/>
      <c r="E221" s="381"/>
      <c r="F221" s="381"/>
      <c r="G221" s="381"/>
    </row>
    <row r="222" spans="1:7" ht="15.75">
      <c r="A222"/>
      <c r="B222"/>
      <c r="C222" s="381"/>
      <c r="D222" s="381"/>
      <c r="E222" s="381"/>
      <c r="F222" s="381"/>
      <c r="G222" s="381"/>
    </row>
    <row r="223" spans="1:7" ht="15.75">
      <c r="A223"/>
      <c r="B223"/>
      <c r="C223" s="381"/>
      <c r="D223" s="381"/>
      <c r="E223" s="381"/>
      <c r="F223" s="381"/>
      <c r="G223" s="381"/>
    </row>
    <row r="224" spans="1:7" ht="15.75">
      <c r="A224"/>
      <c r="B224"/>
      <c r="C224" s="381"/>
      <c r="D224" s="381"/>
      <c r="E224" s="381"/>
      <c r="F224" s="381"/>
      <c r="G224" s="381"/>
    </row>
    <row r="225" spans="1:7" ht="15.75">
      <c r="A225"/>
      <c r="B225"/>
      <c r="C225" s="381"/>
      <c r="D225" s="381"/>
      <c r="E225" s="381"/>
      <c r="F225" s="381"/>
      <c r="G225" s="381"/>
    </row>
    <row r="226" spans="1:7" ht="15.75">
      <c r="A226"/>
      <c r="B226"/>
      <c r="C226" s="381"/>
      <c r="D226" s="381"/>
      <c r="E226" s="381"/>
      <c r="F226" s="381"/>
      <c r="G226" s="381"/>
    </row>
    <row r="227" spans="1:7" ht="15.75">
      <c r="A227"/>
      <c r="B227"/>
      <c r="C227" s="381"/>
      <c r="D227" s="381"/>
      <c r="E227" s="381"/>
      <c r="F227" s="381"/>
      <c r="G227" s="381"/>
    </row>
    <row r="228" spans="1:7" ht="15.75">
      <c r="A228"/>
      <c r="B228"/>
      <c r="C228" s="381"/>
      <c r="D228" s="381"/>
      <c r="E228" s="381"/>
      <c r="F228" s="381"/>
      <c r="G228" s="381"/>
    </row>
    <row r="229" spans="1:7" ht="15.75">
      <c r="A229"/>
      <c r="B229"/>
      <c r="C229" s="381"/>
      <c r="D229" s="381"/>
      <c r="E229" s="381"/>
      <c r="F229" s="381"/>
      <c r="G229" s="381"/>
    </row>
    <row r="230" spans="1:7" ht="15.75">
      <c r="A230"/>
      <c r="B230"/>
      <c r="C230" s="381"/>
      <c r="D230" s="381"/>
      <c r="E230" s="381"/>
      <c r="F230" s="381"/>
      <c r="G230" s="381"/>
    </row>
    <row r="231" spans="1:7" ht="15.75">
      <c r="A231"/>
      <c r="B231"/>
      <c r="C231" s="381"/>
      <c r="D231" s="381"/>
      <c r="E231" s="381"/>
      <c r="F231" s="381"/>
      <c r="G231" s="381"/>
    </row>
    <row r="232" spans="1:7" ht="15.75">
      <c r="A232"/>
      <c r="B232"/>
      <c r="C232" s="381"/>
      <c r="D232" s="381"/>
      <c r="E232" s="381"/>
      <c r="F232" s="381"/>
      <c r="G232" s="381"/>
    </row>
    <row r="233" spans="1:7" ht="15.75">
      <c r="A233"/>
      <c r="B233"/>
      <c r="C233" s="381"/>
      <c r="D233" s="381"/>
      <c r="E233" s="381"/>
      <c r="F233" s="381"/>
      <c r="G233" s="381"/>
    </row>
    <row r="234" spans="1:7" ht="15.75">
      <c r="A234"/>
      <c r="B234"/>
      <c r="C234" s="381"/>
      <c r="D234" s="381"/>
      <c r="E234" s="381"/>
      <c r="F234" s="381"/>
      <c r="G234" s="381"/>
    </row>
    <row r="235" spans="1:7" ht="15.75">
      <c r="A235"/>
      <c r="B235"/>
      <c r="C235" s="381"/>
      <c r="D235" s="381"/>
      <c r="E235" s="381"/>
      <c r="F235" s="381"/>
      <c r="G235" s="381"/>
    </row>
    <row r="236" spans="1:7" ht="15.75">
      <c r="A236"/>
      <c r="B236"/>
      <c r="C236" s="381"/>
      <c r="D236" s="381"/>
      <c r="E236" s="381"/>
      <c r="F236" s="381"/>
      <c r="G236" s="381"/>
    </row>
    <row r="237" spans="1:7" ht="15.75">
      <c r="A237"/>
      <c r="B237"/>
      <c r="C237" s="381"/>
      <c r="D237" s="381"/>
      <c r="E237" s="381"/>
      <c r="F237" s="381"/>
      <c r="G237" s="381"/>
    </row>
    <row r="238" spans="1:7" ht="15.75">
      <c r="A238"/>
      <c r="B238"/>
      <c r="C238" s="381"/>
      <c r="D238" s="381"/>
      <c r="E238" s="381"/>
      <c r="F238" s="381"/>
      <c r="G238" s="381"/>
    </row>
    <row r="239" spans="1:7" ht="15.75">
      <c r="A239"/>
      <c r="B239"/>
      <c r="C239" s="381"/>
      <c r="D239" s="381"/>
      <c r="E239" s="381"/>
      <c r="F239" s="381"/>
      <c r="G239" s="381"/>
    </row>
    <row r="240" spans="1:7" ht="15.75">
      <c r="A240"/>
      <c r="B240"/>
      <c r="C240" s="381"/>
      <c r="D240" s="381"/>
      <c r="E240" s="381"/>
      <c r="F240" s="381"/>
      <c r="G240" s="381"/>
    </row>
    <row r="241" spans="1:7" ht="15.75">
      <c r="A241"/>
      <c r="B241"/>
      <c r="C241" s="381"/>
      <c r="D241" s="381"/>
      <c r="E241" s="381"/>
      <c r="F241" s="381"/>
      <c r="G241" s="381"/>
    </row>
    <row r="242" spans="1:7" ht="15.75">
      <c r="A242"/>
      <c r="B242"/>
      <c r="C242" s="381"/>
      <c r="D242" s="381"/>
      <c r="E242" s="381"/>
      <c r="F242" s="381"/>
      <c r="G242" s="381"/>
    </row>
    <row r="243" spans="1:7" ht="15.75">
      <c r="A243"/>
      <c r="B243"/>
      <c r="C243" s="381"/>
      <c r="D243" s="381"/>
      <c r="E243" s="381"/>
      <c r="F243" s="381"/>
      <c r="G243" s="381"/>
    </row>
    <row r="244" spans="1:7" ht="15.75">
      <c r="A244"/>
      <c r="B244"/>
      <c r="C244" s="381"/>
      <c r="D244" s="381"/>
      <c r="E244" s="381"/>
      <c r="F244" s="381"/>
      <c r="G244" s="381"/>
    </row>
    <row r="245" spans="1:7" ht="15.75">
      <c r="A245"/>
      <c r="B245"/>
      <c r="C245" s="381"/>
      <c r="D245" s="381"/>
      <c r="E245" s="381"/>
      <c r="F245" s="381"/>
      <c r="G245" s="381"/>
    </row>
    <row r="246" spans="1:7" ht="15.75">
      <c r="A246"/>
      <c r="B246"/>
      <c r="C246" s="381"/>
      <c r="D246" s="381"/>
      <c r="E246" s="381"/>
      <c r="F246" s="381"/>
      <c r="G246" s="381"/>
    </row>
    <row r="247" spans="1:7" ht="15.75">
      <c r="A247"/>
      <c r="B247"/>
      <c r="C247" s="381"/>
      <c r="D247" s="381"/>
      <c r="E247" s="381"/>
      <c r="F247" s="381"/>
      <c r="G247" s="381"/>
    </row>
    <row r="248" spans="1:7" ht="15.75">
      <c r="A248"/>
      <c r="B248"/>
      <c r="C248" s="381"/>
      <c r="D248" s="381"/>
      <c r="E248" s="381"/>
      <c r="F248" s="381"/>
      <c r="G248" s="381"/>
    </row>
    <row r="249" spans="1:7" ht="15.75">
      <c r="A249"/>
      <c r="B249"/>
      <c r="C249" s="381"/>
      <c r="D249" s="381"/>
      <c r="E249" s="381"/>
      <c r="F249" s="381"/>
      <c r="G249" s="381"/>
    </row>
    <row r="250" spans="1:7" ht="15.75">
      <c r="A250"/>
      <c r="B250"/>
      <c r="C250" s="381"/>
      <c r="D250" s="381"/>
      <c r="E250" s="381"/>
      <c r="F250" s="381"/>
      <c r="G250" s="381"/>
    </row>
    <row r="251" spans="1:7" ht="15.75">
      <c r="A251"/>
      <c r="B251"/>
      <c r="C251" s="381"/>
      <c r="D251" s="381"/>
      <c r="E251" s="381"/>
      <c r="F251" s="381"/>
      <c r="G251" s="381"/>
    </row>
    <row r="252" spans="1:7" ht="15.75">
      <c r="A252"/>
      <c r="B252"/>
      <c r="C252" s="381"/>
      <c r="D252" s="381"/>
      <c r="E252" s="381"/>
      <c r="F252" s="381"/>
      <c r="G252" s="381"/>
    </row>
    <row r="253" spans="1:7" ht="15.75">
      <c r="A253"/>
      <c r="B253"/>
      <c r="C253" s="381"/>
      <c r="D253" s="381"/>
      <c r="E253" s="381"/>
      <c r="F253" s="381"/>
      <c r="G253" s="381"/>
    </row>
    <row r="254" spans="1:7" ht="15.75">
      <c r="A254"/>
      <c r="B254"/>
      <c r="C254" s="381"/>
      <c r="D254" s="381"/>
      <c r="E254" s="381"/>
      <c r="F254" s="381"/>
      <c r="G254" s="381"/>
    </row>
    <row r="255" spans="1:7" ht="15.75">
      <c r="A255"/>
      <c r="B255"/>
      <c r="C255" s="381"/>
      <c r="D255" s="381"/>
      <c r="E255" s="381"/>
      <c r="F255" s="381"/>
      <c r="G255" s="381"/>
    </row>
    <row r="256" spans="1:7" ht="15.75">
      <c r="A256"/>
      <c r="B256"/>
      <c r="C256" s="381"/>
      <c r="D256" s="381"/>
      <c r="E256" s="381"/>
      <c r="F256" s="381"/>
      <c r="G256" s="381"/>
    </row>
    <row r="257" spans="1:7" ht="15.75">
      <c r="A257"/>
      <c r="B257"/>
      <c r="C257" s="381"/>
      <c r="D257" s="381"/>
      <c r="E257" s="381"/>
      <c r="F257" s="381"/>
      <c r="G257" s="381"/>
    </row>
    <row r="258" spans="1:7" ht="15.75">
      <c r="A258"/>
      <c r="B258"/>
      <c r="C258" s="381"/>
      <c r="D258" s="381"/>
      <c r="E258" s="381"/>
      <c r="F258" s="381"/>
      <c r="G258" s="381"/>
    </row>
    <row r="259" spans="1:7" ht="15.75">
      <c r="A259"/>
      <c r="B259"/>
      <c r="C259" s="381"/>
      <c r="D259" s="381"/>
      <c r="E259" s="381"/>
      <c r="F259" s="381"/>
      <c r="G259" s="381"/>
    </row>
    <row r="260" spans="1:7" ht="15.75">
      <c r="A260"/>
      <c r="B260"/>
      <c r="C260" s="381"/>
      <c r="D260" s="381"/>
      <c r="E260" s="381"/>
      <c r="F260" s="381"/>
      <c r="G260" s="381"/>
    </row>
    <row r="261" spans="1:7" ht="15.75">
      <c r="A261"/>
      <c r="B261"/>
      <c r="C261" s="381"/>
      <c r="D261" s="381"/>
      <c r="E261" s="381"/>
      <c r="F261" s="381"/>
      <c r="G261" s="381"/>
    </row>
    <row r="262" spans="1:7" ht="15.75">
      <c r="A262"/>
      <c r="B262"/>
      <c r="C262" s="381"/>
      <c r="D262" s="381"/>
      <c r="E262" s="381"/>
      <c r="F262" s="381"/>
      <c r="G262" s="381"/>
    </row>
    <row r="263" spans="1:7" ht="15.75">
      <c r="A263"/>
      <c r="B263"/>
      <c r="C263" s="381"/>
      <c r="D263" s="381"/>
      <c r="E263" s="381"/>
      <c r="F263" s="381"/>
      <c r="G263" s="381"/>
    </row>
    <row r="264" spans="1:7" ht="15.75">
      <c r="A264"/>
      <c r="B264"/>
      <c r="C264" s="381"/>
      <c r="D264" s="381"/>
      <c r="E264" s="381"/>
      <c r="F264" s="381"/>
      <c r="G264" s="381"/>
    </row>
    <row r="265" spans="1:7" ht="15.75">
      <c r="A265"/>
      <c r="B265"/>
      <c r="C265" s="381"/>
      <c r="D265" s="381"/>
      <c r="E265" s="381"/>
      <c r="F265" s="381"/>
      <c r="G265" s="381"/>
    </row>
    <row r="266" spans="1:7" ht="15.75">
      <c r="A266"/>
      <c r="B266"/>
      <c r="C266" s="381"/>
      <c r="D266" s="381"/>
      <c r="E266" s="381"/>
      <c r="F266" s="381"/>
      <c r="G266" s="381"/>
    </row>
    <row r="267" spans="1:7" ht="15.75">
      <c r="A267"/>
      <c r="B267"/>
      <c r="C267" s="381"/>
      <c r="D267" s="381"/>
      <c r="E267" s="381"/>
      <c r="F267" s="381"/>
      <c r="G267" s="381"/>
    </row>
    <row r="268" spans="1:7" ht="15.75">
      <c r="A268"/>
      <c r="B268"/>
      <c r="C268" s="381"/>
      <c r="D268" s="381"/>
      <c r="E268" s="381"/>
      <c r="F268" s="381"/>
      <c r="G268" s="381"/>
    </row>
    <row r="269" spans="1:7" ht="15.75">
      <c r="A269"/>
      <c r="B269"/>
      <c r="C269" s="381"/>
      <c r="D269" s="381"/>
      <c r="E269" s="381"/>
      <c r="F269" s="381"/>
      <c r="G269" s="381"/>
    </row>
    <row r="270" spans="1:7" ht="15.75">
      <c r="A270"/>
      <c r="B270"/>
      <c r="C270" s="381"/>
      <c r="D270" s="381"/>
      <c r="E270" s="381"/>
      <c r="F270" s="381"/>
      <c r="G270" s="381"/>
    </row>
    <row r="271" spans="1:7" ht="15.75">
      <c r="A271"/>
      <c r="B271"/>
      <c r="C271" s="381"/>
      <c r="D271" s="381"/>
      <c r="E271" s="381"/>
      <c r="F271" s="381"/>
      <c r="G271" s="381"/>
    </row>
    <row r="272" spans="1:7" ht="15.75">
      <c r="A272"/>
      <c r="B272"/>
      <c r="C272" s="381"/>
      <c r="D272" s="381"/>
      <c r="E272" s="381"/>
      <c r="F272" s="381"/>
      <c r="G272" s="381"/>
    </row>
    <row r="273" spans="1:7" ht="15.75">
      <c r="A273"/>
      <c r="B273"/>
      <c r="C273" s="381"/>
      <c r="D273" s="381"/>
      <c r="E273" s="381"/>
      <c r="F273" s="381"/>
      <c r="G273" s="381"/>
    </row>
    <row r="274" spans="1:7" ht="15.75">
      <c r="A274"/>
      <c r="B274"/>
      <c r="C274" s="381"/>
      <c r="D274" s="381"/>
      <c r="E274" s="381"/>
      <c r="F274" s="381"/>
      <c r="G274" s="381"/>
    </row>
    <row r="275" spans="1:7" ht="15.75">
      <c r="A275"/>
      <c r="B275"/>
      <c r="C275" s="381"/>
      <c r="D275" s="381"/>
      <c r="E275" s="381"/>
      <c r="F275" s="381"/>
      <c r="G275" s="381"/>
    </row>
    <row r="276" spans="1:7" ht="15.75">
      <c r="A276"/>
      <c r="B276"/>
      <c r="C276" s="381"/>
      <c r="D276" s="381"/>
      <c r="E276" s="381"/>
      <c r="F276" s="381"/>
      <c r="G276" s="381"/>
    </row>
    <row r="277" spans="1:7" ht="15.75">
      <c r="A277"/>
      <c r="B277"/>
      <c r="C277" s="381"/>
      <c r="D277" s="381"/>
      <c r="E277" s="381"/>
      <c r="F277" s="381"/>
      <c r="G277" s="381"/>
    </row>
    <row r="278" spans="1:7" ht="15.75">
      <c r="A278"/>
      <c r="B278"/>
      <c r="C278" s="381"/>
      <c r="D278" s="381"/>
      <c r="E278" s="381"/>
      <c r="F278" s="381"/>
      <c r="G278" s="381"/>
    </row>
    <row r="279" spans="1:7" ht="15.75">
      <c r="A279"/>
      <c r="B279"/>
      <c r="C279" s="381"/>
      <c r="D279" s="381"/>
      <c r="E279" s="381"/>
      <c r="F279" s="381"/>
      <c r="G279" s="381"/>
    </row>
    <row r="280" spans="1:7" ht="15.75">
      <c r="A280"/>
      <c r="B280"/>
      <c r="C280" s="381"/>
      <c r="D280" s="381"/>
      <c r="E280" s="381"/>
      <c r="F280" s="381"/>
      <c r="G280" s="381"/>
    </row>
    <row r="281" spans="1:7" ht="15.75">
      <c r="A281"/>
      <c r="B281"/>
      <c r="C281" s="381"/>
      <c r="D281" s="381"/>
      <c r="E281" s="381"/>
      <c r="F281" s="381"/>
      <c r="G281" s="381"/>
    </row>
    <row r="282" spans="1:7" ht="15.75">
      <c r="A282"/>
      <c r="B282"/>
      <c r="C282" s="381"/>
      <c r="D282" s="381"/>
      <c r="E282" s="381"/>
      <c r="F282" s="381"/>
      <c r="G282" s="381"/>
    </row>
    <row r="283" spans="1:7" ht="15.75">
      <c r="A283"/>
      <c r="B283"/>
      <c r="C283" s="381"/>
      <c r="D283" s="381"/>
      <c r="E283" s="381"/>
      <c r="F283" s="381"/>
      <c r="G283" s="381"/>
    </row>
    <row r="284" spans="1:7" ht="15.75">
      <c r="A284"/>
      <c r="B284"/>
      <c r="C284" s="381"/>
      <c r="D284" s="381"/>
      <c r="E284" s="381"/>
      <c r="F284" s="381"/>
      <c r="G284" s="381"/>
    </row>
    <row r="285" spans="1:7" ht="15.75">
      <c r="A285"/>
      <c r="B285"/>
      <c r="C285" s="381"/>
      <c r="D285" s="381"/>
      <c r="E285" s="381"/>
      <c r="F285" s="381"/>
      <c r="G285" s="381"/>
    </row>
    <row r="286" spans="1:7" ht="15.75">
      <c r="A286"/>
      <c r="B286"/>
      <c r="C286" s="381"/>
      <c r="D286" s="381"/>
      <c r="E286" s="381"/>
      <c r="F286" s="381"/>
      <c r="G286" s="381"/>
    </row>
    <row r="287" spans="1:7" ht="15.75">
      <c r="A287"/>
      <c r="B287"/>
      <c r="C287" s="381"/>
      <c r="D287" s="381"/>
      <c r="E287" s="381"/>
      <c r="F287" s="381"/>
      <c r="G287" s="381"/>
    </row>
    <row r="288" spans="1:7" ht="15.75">
      <c r="A288"/>
      <c r="B288"/>
      <c r="C288" s="381"/>
      <c r="D288" s="381"/>
      <c r="E288" s="381"/>
      <c r="F288" s="381"/>
      <c r="G288" s="381"/>
    </row>
    <row r="289" spans="1:7" ht="15.75">
      <c r="A289"/>
      <c r="B289"/>
      <c r="C289" s="381"/>
      <c r="D289" s="381"/>
      <c r="E289" s="381"/>
      <c r="F289" s="381"/>
      <c r="G289" s="381"/>
    </row>
    <row r="290" spans="1:7" ht="15.75">
      <c r="A290"/>
      <c r="B290"/>
      <c r="C290" s="381"/>
      <c r="D290" s="381"/>
      <c r="E290" s="381"/>
      <c r="F290" s="381"/>
      <c r="G290" s="381"/>
    </row>
    <row r="291" spans="1:7" ht="15.75">
      <c r="A291"/>
      <c r="B291"/>
      <c r="C291" s="381"/>
      <c r="D291" s="381"/>
      <c r="E291" s="381"/>
      <c r="F291" s="381"/>
      <c r="G291" s="381"/>
    </row>
    <row r="292" spans="1:7" ht="15.75">
      <c r="A292"/>
      <c r="B292"/>
      <c r="C292" s="381"/>
      <c r="D292" s="381"/>
      <c r="E292" s="381"/>
      <c r="F292" s="381"/>
      <c r="G292" s="381"/>
    </row>
    <row r="293" spans="1:7" ht="15.75">
      <c r="A293"/>
      <c r="B293"/>
      <c r="C293" s="381"/>
      <c r="D293" s="381"/>
      <c r="E293" s="381"/>
      <c r="F293" s="381"/>
      <c r="G293" s="381"/>
    </row>
    <row r="294" spans="1:7" ht="15.75">
      <c r="A294"/>
      <c r="B294"/>
      <c r="C294" s="381"/>
      <c r="D294" s="381"/>
      <c r="E294" s="381"/>
      <c r="F294" s="381"/>
      <c r="G294" s="381"/>
    </row>
    <row r="295" spans="1:7" ht="15.75">
      <c r="A295"/>
      <c r="B295"/>
      <c r="C295" s="381"/>
      <c r="D295" s="381"/>
      <c r="E295" s="381"/>
      <c r="F295" s="381"/>
      <c r="G295" s="381"/>
    </row>
    <row r="296" spans="1:7" ht="15.75">
      <c r="A296"/>
      <c r="B296"/>
      <c r="C296" s="381"/>
      <c r="D296" s="381"/>
      <c r="E296" s="381"/>
      <c r="F296" s="381"/>
      <c r="G296" s="381"/>
    </row>
    <row r="297" spans="1:7" ht="15.75">
      <c r="A297"/>
      <c r="B297"/>
      <c r="C297" s="381"/>
      <c r="D297" s="381"/>
      <c r="E297" s="381"/>
      <c r="F297" s="381"/>
      <c r="G297" s="381"/>
    </row>
    <row r="298" spans="1:7" ht="15.75">
      <c r="A298"/>
      <c r="B298"/>
      <c r="C298" s="381"/>
      <c r="D298" s="381"/>
      <c r="E298" s="381"/>
      <c r="F298" s="381"/>
      <c r="G298" s="381"/>
    </row>
    <row r="299" spans="1:7" ht="15.75">
      <c r="A299"/>
      <c r="B299"/>
      <c r="C299" s="381"/>
      <c r="D299" s="381"/>
      <c r="E299" s="381"/>
      <c r="F299" s="381"/>
      <c r="G299" s="381"/>
    </row>
    <row r="300" spans="1:7" ht="15.75">
      <c r="A300"/>
      <c r="B300"/>
      <c r="C300" s="381"/>
      <c r="D300" s="381"/>
      <c r="E300" s="381"/>
      <c r="F300" s="381"/>
      <c r="G300" s="381"/>
    </row>
    <row r="301" spans="1:7" ht="15.75">
      <c r="A301"/>
      <c r="B301"/>
      <c r="C301" s="381"/>
      <c r="D301" s="381"/>
      <c r="E301" s="381"/>
      <c r="F301" s="381"/>
      <c r="G301" s="381"/>
    </row>
    <row r="302" spans="1:7" ht="15.75">
      <c r="A302"/>
      <c r="B302"/>
      <c r="C302" s="381"/>
      <c r="D302" s="381"/>
      <c r="E302" s="381"/>
      <c r="F302" s="381"/>
      <c r="G302" s="381"/>
    </row>
    <row r="303" spans="1:7" ht="15.75">
      <c r="A303"/>
      <c r="B303"/>
      <c r="C303" s="381"/>
      <c r="D303" s="381"/>
      <c r="E303" s="381"/>
      <c r="F303" s="381"/>
      <c r="G303" s="381"/>
    </row>
    <row r="304" spans="1:7" ht="15.75">
      <c r="A304"/>
      <c r="B304"/>
      <c r="C304" s="381"/>
      <c r="D304" s="381"/>
      <c r="E304" s="381"/>
      <c r="F304" s="381"/>
      <c r="G304" s="381"/>
    </row>
    <row r="305" spans="1:7" ht="15.75">
      <c r="A305"/>
      <c r="B305"/>
      <c r="C305" s="381"/>
      <c r="D305" s="381"/>
      <c r="E305" s="381"/>
      <c r="F305" s="381"/>
      <c r="G305" s="381"/>
    </row>
    <row r="306" spans="1:7" ht="15.75">
      <c r="A306"/>
      <c r="B306"/>
      <c r="C306" s="381"/>
      <c r="D306" s="381"/>
      <c r="E306" s="381"/>
      <c r="F306" s="381"/>
      <c r="G306" s="381"/>
    </row>
    <row r="307" spans="1:7" ht="15.75">
      <c r="A307"/>
      <c r="B307"/>
      <c r="C307" s="381"/>
      <c r="D307" s="381"/>
      <c r="E307" s="381"/>
      <c r="F307" s="381"/>
      <c r="G307" s="381"/>
    </row>
    <row r="308" spans="1:7" ht="15.75">
      <c r="A308"/>
      <c r="B308"/>
      <c r="C308" s="381"/>
      <c r="D308" s="381"/>
      <c r="E308" s="381"/>
      <c r="F308" s="381"/>
      <c r="G308" s="381"/>
    </row>
    <row r="309" spans="1:7" ht="15.75">
      <c r="A309"/>
      <c r="B309"/>
      <c r="C309" s="381"/>
      <c r="D309" s="381"/>
      <c r="E309" s="381"/>
      <c r="F309" s="381"/>
      <c r="G309" s="381"/>
    </row>
    <row r="310" spans="1:7" ht="15.75">
      <c r="A310"/>
      <c r="B310"/>
      <c r="C310" s="381"/>
      <c r="D310" s="381"/>
      <c r="E310" s="381"/>
      <c r="F310" s="381"/>
      <c r="G310" s="381"/>
    </row>
    <row r="311" spans="1:7" ht="15.75">
      <c r="A311"/>
      <c r="B311"/>
      <c r="C311" s="381"/>
      <c r="D311" s="381"/>
      <c r="E311" s="381"/>
      <c r="F311" s="381"/>
      <c r="G311" s="381"/>
    </row>
    <row r="312" spans="1:7" ht="15.75">
      <c r="A312"/>
      <c r="B312"/>
      <c r="C312" s="381"/>
      <c r="D312" s="381"/>
      <c r="E312" s="381"/>
      <c r="F312" s="381"/>
      <c r="G312" s="381"/>
    </row>
    <row r="313" spans="1:7" ht="15.75">
      <c r="A313"/>
      <c r="B313"/>
      <c r="C313" s="381"/>
      <c r="D313" s="381"/>
      <c r="E313" s="381"/>
      <c r="F313" s="381"/>
      <c r="G313" s="381"/>
    </row>
    <row r="314" spans="1:7" ht="15.75">
      <c r="A314"/>
      <c r="B314"/>
      <c r="C314" s="381"/>
      <c r="D314" s="381"/>
      <c r="E314" s="381"/>
      <c r="F314" s="381"/>
      <c r="G314" s="381"/>
    </row>
    <row r="315" spans="1:7" ht="15.75">
      <c r="A315"/>
      <c r="B315"/>
      <c r="C315" s="381"/>
      <c r="D315" s="381"/>
      <c r="E315" s="381"/>
      <c r="F315" s="381"/>
      <c r="G315" s="381"/>
    </row>
    <row r="316" spans="1:7" ht="15.75">
      <c r="A316"/>
      <c r="B316"/>
      <c r="C316" s="381"/>
      <c r="D316" s="381"/>
      <c r="E316" s="381"/>
      <c r="F316" s="381"/>
      <c r="G316" s="381"/>
    </row>
    <row r="317" spans="1:7" ht="15.75">
      <c r="A317"/>
      <c r="B317"/>
      <c r="C317" s="381"/>
      <c r="D317" s="381"/>
      <c r="E317" s="381"/>
      <c r="F317" s="381"/>
      <c r="G317" s="381"/>
    </row>
    <row r="318" spans="1:7" ht="15.75">
      <c r="A318"/>
      <c r="B318"/>
      <c r="C318" s="381"/>
      <c r="D318" s="381"/>
      <c r="E318" s="381"/>
      <c r="F318" s="381"/>
      <c r="G318" s="381"/>
    </row>
    <row r="319" spans="1:7" ht="15.75">
      <c r="A319"/>
      <c r="B319"/>
      <c r="C319" s="381"/>
      <c r="D319" s="381"/>
      <c r="E319" s="381"/>
      <c r="F319" s="381"/>
      <c r="G319" s="381"/>
    </row>
    <row r="320" spans="1:7" ht="15.75">
      <c r="A320"/>
      <c r="B320"/>
      <c r="C320" s="381"/>
      <c r="D320" s="381"/>
      <c r="E320" s="381"/>
      <c r="F320" s="381"/>
      <c r="G320" s="381"/>
    </row>
    <row r="321" spans="1:7" ht="15.75">
      <c r="A321"/>
      <c r="B321"/>
      <c r="C321" s="381"/>
      <c r="D321" s="381"/>
      <c r="E321" s="381"/>
      <c r="F321" s="381"/>
      <c r="G321" s="381"/>
    </row>
    <row r="322" spans="1:7" ht="15.75">
      <c r="A322"/>
      <c r="B322"/>
      <c r="C322" s="381"/>
      <c r="D322" s="381"/>
      <c r="E322" s="381"/>
      <c r="F322" s="381"/>
      <c r="G322" s="381"/>
    </row>
    <row r="323" spans="1:7" ht="15.75">
      <c r="A323"/>
      <c r="B323"/>
      <c r="C323" s="381"/>
      <c r="D323" s="381"/>
      <c r="E323" s="381"/>
      <c r="F323" s="381"/>
      <c r="G323" s="381"/>
    </row>
    <row r="324" spans="1:7" ht="15.75">
      <c r="A324"/>
      <c r="B324"/>
      <c r="C324" s="381"/>
      <c r="D324" s="381"/>
      <c r="E324" s="381"/>
      <c r="F324" s="381"/>
      <c r="G324" s="381"/>
    </row>
    <row r="325" spans="1:7" ht="15.75">
      <c r="A325"/>
      <c r="B325"/>
      <c r="C325" s="381"/>
      <c r="D325" s="381"/>
      <c r="E325" s="381"/>
      <c r="F325" s="381"/>
      <c r="G325" s="381"/>
    </row>
    <row r="326" spans="1:7" ht="15.75">
      <c r="A326"/>
      <c r="B326"/>
      <c r="C326" s="381"/>
      <c r="D326" s="381"/>
      <c r="E326" s="381"/>
      <c r="F326" s="381"/>
      <c r="G326" s="381"/>
    </row>
    <row r="327" spans="1:7" ht="15.75">
      <c r="A327"/>
      <c r="B327"/>
      <c r="C327" s="381"/>
      <c r="D327" s="381"/>
      <c r="E327" s="381"/>
      <c r="F327" s="381"/>
      <c r="G327" s="381"/>
    </row>
    <row r="328" spans="1:7" ht="15.75">
      <c r="A328"/>
      <c r="B328"/>
      <c r="C328" s="381"/>
      <c r="D328" s="381"/>
      <c r="E328" s="381"/>
      <c r="F328" s="381"/>
      <c r="G328" s="381"/>
    </row>
    <row r="329" spans="1:7" ht="15.75">
      <c r="A329"/>
      <c r="B329"/>
      <c r="C329" s="381"/>
      <c r="D329" s="381"/>
      <c r="E329" s="381"/>
      <c r="F329" s="381"/>
      <c r="G329" s="381"/>
    </row>
    <row r="330" spans="1:7" ht="15.75">
      <c r="A330"/>
      <c r="B330"/>
      <c r="C330" s="381"/>
      <c r="D330" s="381"/>
      <c r="E330" s="381"/>
      <c r="F330" s="381"/>
      <c r="G330" s="381"/>
    </row>
    <row r="331" spans="1:7" ht="15.75">
      <c r="A331"/>
      <c r="B331"/>
      <c r="C331" s="381"/>
      <c r="D331" s="381"/>
      <c r="E331" s="381"/>
      <c r="F331" s="381"/>
      <c r="G331" s="381"/>
    </row>
    <row r="332" spans="1:7" ht="15.75">
      <c r="A332"/>
      <c r="B332"/>
      <c r="C332" s="381"/>
      <c r="D332" s="381"/>
      <c r="E332" s="381"/>
      <c r="F332" s="381"/>
      <c r="G332" s="381"/>
    </row>
    <row r="333" spans="1:7" ht="15.75">
      <c r="A333"/>
      <c r="B333"/>
      <c r="C333" s="381"/>
      <c r="D333" s="381"/>
      <c r="E333" s="381"/>
      <c r="F333" s="381"/>
      <c r="G333" s="381"/>
    </row>
    <row r="334" spans="1:7" ht="15.75">
      <c r="A334"/>
      <c r="B334"/>
      <c r="C334" s="381"/>
      <c r="D334" s="381"/>
      <c r="E334" s="381"/>
      <c r="F334" s="381"/>
      <c r="G334" s="381"/>
    </row>
    <row r="335" spans="1:7" ht="15.75">
      <c r="A335"/>
      <c r="B335"/>
      <c r="C335" s="381"/>
      <c r="D335" s="381"/>
      <c r="E335" s="381"/>
      <c r="F335" s="381"/>
      <c r="G335" s="381"/>
    </row>
    <row r="336" spans="1:7" ht="15.75">
      <c r="A336"/>
      <c r="B336"/>
      <c r="C336" s="381"/>
      <c r="D336" s="381"/>
      <c r="E336" s="381"/>
      <c r="F336" s="381"/>
      <c r="G336" s="381"/>
    </row>
    <row r="337" spans="1:7" ht="15.75">
      <c r="A337"/>
      <c r="B337"/>
      <c r="C337" s="381"/>
      <c r="D337" s="381"/>
      <c r="E337" s="381"/>
      <c r="F337" s="381"/>
      <c r="G337" s="381"/>
    </row>
    <row r="338" spans="1:7" ht="15.75">
      <c r="A338"/>
      <c r="B338"/>
      <c r="C338" s="381"/>
      <c r="D338" s="381"/>
      <c r="E338" s="381"/>
      <c r="F338" s="381"/>
      <c r="G338" s="381"/>
    </row>
    <row r="339" spans="1:7" ht="15.75">
      <c r="A339"/>
      <c r="B339"/>
      <c r="C339" s="381"/>
      <c r="D339" s="381"/>
      <c r="E339" s="381"/>
      <c r="F339" s="381"/>
      <c r="G339" s="381"/>
    </row>
    <row r="340" spans="1:7" ht="15.75">
      <c r="A340"/>
      <c r="B340"/>
      <c r="C340" s="381"/>
      <c r="D340" s="381"/>
      <c r="E340" s="381"/>
      <c r="F340" s="381"/>
      <c r="G340" s="381"/>
    </row>
    <row r="341" spans="1:7" ht="15.75">
      <c r="A341"/>
      <c r="B341"/>
      <c r="C341" s="381"/>
      <c r="D341" s="381"/>
      <c r="E341" s="381"/>
      <c r="F341" s="381"/>
      <c r="G341" s="381"/>
    </row>
    <row r="342" spans="1:7" ht="15.75">
      <c r="A342"/>
      <c r="B342"/>
      <c r="C342" s="381"/>
      <c r="D342" s="381"/>
      <c r="E342" s="381"/>
      <c r="F342" s="381"/>
      <c r="G342" s="381"/>
    </row>
    <row r="343" spans="1:7" ht="15.75">
      <c r="A343"/>
      <c r="B343"/>
      <c r="C343" s="381"/>
      <c r="D343" s="381"/>
      <c r="E343" s="381"/>
      <c r="F343" s="381"/>
      <c r="G343" s="381"/>
    </row>
    <row r="344" spans="1:7" ht="15.75">
      <c r="A344"/>
      <c r="B344"/>
      <c r="C344" s="381"/>
      <c r="D344" s="381"/>
      <c r="E344" s="381"/>
      <c r="F344" s="381"/>
      <c r="G344" s="381"/>
    </row>
    <row r="345" spans="1:7" ht="15.75">
      <c r="A345"/>
      <c r="B345"/>
      <c r="C345" s="381"/>
      <c r="D345" s="381"/>
      <c r="E345" s="381"/>
      <c r="F345" s="381"/>
      <c r="G345" s="381"/>
    </row>
    <row r="346" spans="1:7" ht="15.75">
      <c r="A346"/>
      <c r="B346"/>
      <c r="C346" s="381"/>
      <c r="D346" s="381"/>
      <c r="E346" s="381"/>
      <c r="F346" s="381"/>
      <c r="G346" s="381"/>
    </row>
    <row r="347" spans="1:7" ht="15.75">
      <c r="A347"/>
      <c r="B347"/>
      <c r="C347" s="381"/>
      <c r="D347" s="381"/>
      <c r="E347" s="381"/>
      <c r="F347" s="381"/>
      <c r="G347" s="381"/>
    </row>
    <row r="348" spans="1:7" ht="15.75">
      <c r="A348"/>
      <c r="B348"/>
      <c r="C348" s="381"/>
      <c r="D348" s="381"/>
      <c r="E348" s="381"/>
      <c r="F348" s="381"/>
      <c r="G348" s="381"/>
    </row>
    <row r="349" spans="1:7" ht="15.75">
      <c r="A349"/>
      <c r="B349"/>
      <c r="C349" s="381"/>
      <c r="D349" s="381"/>
      <c r="E349" s="381"/>
      <c r="F349" s="381"/>
      <c r="G349" s="381"/>
    </row>
    <row r="350" spans="1:7" ht="15.75">
      <c r="A350"/>
      <c r="B350"/>
      <c r="C350" s="381"/>
      <c r="D350" s="381"/>
      <c r="E350" s="381"/>
      <c r="F350" s="381"/>
      <c r="G350" s="381"/>
    </row>
    <row r="351" spans="1:7" ht="15.75">
      <c r="A351"/>
      <c r="B351"/>
      <c r="C351" s="381"/>
      <c r="D351" s="381"/>
      <c r="E351" s="381"/>
      <c r="F351" s="381"/>
      <c r="G351" s="381"/>
    </row>
    <row r="352" spans="1:7" ht="15.75">
      <c r="A352"/>
      <c r="B352"/>
      <c r="C352" s="381"/>
      <c r="D352" s="381"/>
      <c r="E352" s="381"/>
      <c r="F352" s="381"/>
      <c r="G352" s="381"/>
    </row>
    <row r="353" spans="1:7" ht="15.75">
      <c r="A353"/>
      <c r="B353"/>
      <c r="C353" s="381"/>
      <c r="D353" s="381"/>
      <c r="E353" s="381"/>
      <c r="F353" s="381"/>
      <c r="G353" s="381"/>
    </row>
    <row r="354" spans="1:7" ht="15.75">
      <c r="A354"/>
      <c r="B354"/>
      <c r="C354" s="381"/>
      <c r="D354" s="381"/>
      <c r="E354" s="381"/>
      <c r="F354" s="381"/>
      <c r="G354" s="381"/>
    </row>
    <row r="355" spans="1:7" ht="15.75">
      <c r="A355"/>
      <c r="B355"/>
      <c r="C355" s="381"/>
      <c r="D355" s="381"/>
      <c r="E355" s="381"/>
      <c r="F355" s="381"/>
      <c r="G355" s="381"/>
    </row>
    <row r="356" spans="1:7" ht="15.75">
      <c r="A356"/>
      <c r="B356"/>
      <c r="C356" s="381"/>
      <c r="D356" s="381"/>
      <c r="E356" s="381"/>
      <c r="F356" s="381"/>
      <c r="G356" s="381"/>
    </row>
    <row r="357" spans="1:7" ht="15.75">
      <c r="A357"/>
      <c r="B357"/>
      <c r="C357" s="381"/>
      <c r="D357" s="381"/>
      <c r="E357" s="381"/>
      <c r="F357" s="381"/>
      <c r="G357" s="381"/>
    </row>
    <row r="358" spans="1:7" ht="15.75">
      <c r="A358"/>
      <c r="B358"/>
      <c r="C358" s="381"/>
      <c r="D358" s="381"/>
      <c r="E358" s="381"/>
      <c r="F358" s="381"/>
      <c r="G358" s="381"/>
    </row>
    <row r="359" spans="1:7" ht="15.75">
      <c r="A359"/>
      <c r="B359"/>
      <c r="C359" s="381"/>
      <c r="D359" s="381"/>
      <c r="E359" s="381"/>
      <c r="F359" s="381"/>
      <c r="G359" s="381"/>
    </row>
    <row r="360" spans="1:7" ht="15.75">
      <c r="A360"/>
      <c r="B360"/>
      <c r="C360" s="381"/>
      <c r="D360" s="381"/>
      <c r="E360" s="381"/>
      <c r="F360" s="381"/>
      <c r="G360" s="381"/>
    </row>
    <row r="361" spans="1:7" ht="15.75">
      <c r="A361"/>
      <c r="B361"/>
      <c r="C361" s="381"/>
      <c r="D361" s="381"/>
      <c r="E361" s="381"/>
      <c r="F361" s="381"/>
      <c r="G361" s="381"/>
    </row>
    <row r="362" spans="1:7" ht="15.75">
      <c r="A362"/>
      <c r="B362"/>
      <c r="C362" s="381"/>
      <c r="D362" s="381"/>
      <c r="E362" s="381"/>
      <c r="F362" s="381"/>
      <c r="G362" s="381"/>
    </row>
    <row r="363" spans="1:7" ht="15.75">
      <c r="A363"/>
      <c r="B363"/>
      <c r="C363" s="381"/>
      <c r="D363" s="381"/>
      <c r="E363" s="381"/>
      <c r="F363" s="381"/>
      <c r="G363" s="381"/>
    </row>
    <row r="364" spans="1:7" ht="15.75">
      <c r="A364"/>
      <c r="B364"/>
      <c r="C364" s="381"/>
      <c r="D364" s="381"/>
      <c r="E364" s="381"/>
      <c r="F364" s="381"/>
      <c r="G364" s="381"/>
    </row>
    <row r="365" spans="1:7" ht="15.75">
      <c r="A365"/>
      <c r="B365"/>
      <c r="C365" s="381"/>
      <c r="D365" s="381"/>
      <c r="E365" s="381"/>
      <c r="F365" s="381"/>
      <c r="G365" s="381"/>
    </row>
    <row r="366" spans="1:7" ht="15.75">
      <c r="A366"/>
      <c r="B366"/>
      <c r="C366" s="381"/>
      <c r="D366" s="381"/>
      <c r="E366" s="381"/>
      <c r="F366" s="381"/>
      <c r="G366" s="381"/>
    </row>
    <row r="367" spans="1:7" ht="15.75">
      <c r="A367"/>
      <c r="B367"/>
      <c r="C367" s="381"/>
      <c r="D367" s="381"/>
      <c r="E367" s="381"/>
      <c r="F367" s="381"/>
      <c r="G367" s="381"/>
    </row>
    <row r="368" spans="1:7" ht="15.75">
      <c r="A368"/>
      <c r="B368"/>
      <c r="C368" s="381"/>
      <c r="D368" s="381"/>
      <c r="E368" s="381"/>
      <c r="F368" s="381"/>
      <c r="G368" s="381"/>
    </row>
    <row r="369" spans="1:7" ht="15.75">
      <c r="A369"/>
      <c r="B369"/>
      <c r="C369" s="381"/>
      <c r="D369" s="381"/>
      <c r="E369" s="381"/>
      <c r="F369" s="381"/>
      <c r="G369" s="381"/>
    </row>
    <row r="370" spans="1:7" ht="15.75">
      <c r="A370"/>
      <c r="B370"/>
      <c r="C370" s="381"/>
      <c r="D370" s="381"/>
      <c r="E370" s="381"/>
      <c r="F370" s="381"/>
      <c r="G370" s="381"/>
    </row>
    <row r="371" spans="1:7" ht="15.75">
      <c r="A371"/>
      <c r="B371"/>
      <c r="C371" s="381"/>
      <c r="D371" s="381"/>
      <c r="E371" s="381"/>
      <c r="F371" s="381"/>
      <c r="G371" s="381"/>
    </row>
    <row r="372" spans="1:7" ht="15.75">
      <c r="A372"/>
      <c r="B372"/>
      <c r="C372" s="381"/>
      <c r="D372" s="381"/>
      <c r="E372" s="381"/>
      <c r="F372" s="381"/>
      <c r="G372" s="381"/>
    </row>
    <row r="373" spans="1:7" ht="15.75">
      <c r="A373"/>
      <c r="B373"/>
      <c r="C373" s="381"/>
      <c r="D373" s="381"/>
      <c r="E373" s="381"/>
      <c r="F373" s="381"/>
      <c r="G373" s="381"/>
    </row>
    <row r="374" spans="1:7" ht="15.75">
      <c r="A374"/>
      <c r="B374"/>
      <c r="C374" s="381"/>
      <c r="D374" s="381"/>
      <c r="E374" s="381"/>
      <c r="F374" s="381"/>
      <c r="G374" s="381"/>
    </row>
    <row r="375" spans="1:7" ht="15.75">
      <c r="A375"/>
      <c r="B375"/>
      <c r="C375" s="381"/>
      <c r="D375" s="381"/>
      <c r="E375" s="381"/>
      <c r="F375" s="381"/>
      <c r="G375" s="381"/>
    </row>
    <row r="376" spans="1:7" ht="15.75">
      <c r="A376"/>
      <c r="B376"/>
      <c r="C376" s="381"/>
      <c r="D376" s="381"/>
      <c r="E376" s="381"/>
      <c r="F376" s="381"/>
      <c r="G376" s="381"/>
    </row>
    <row r="377" spans="1:7" ht="15.75">
      <c r="A377"/>
      <c r="B377"/>
      <c r="C377" s="381"/>
      <c r="D377" s="381"/>
      <c r="E377" s="381"/>
      <c r="F377" s="381"/>
      <c r="G377" s="381"/>
    </row>
    <row r="378" spans="1:7" ht="15.75">
      <c r="A378"/>
      <c r="B378"/>
      <c r="C378" s="381"/>
      <c r="D378" s="381"/>
      <c r="E378" s="381"/>
      <c r="F378" s="381"/>
      <c r="G378" s="381"/>
    </row>
    <row r="379" spans="1:7" ht="15.75">
      <c r="A379"/>
      <c r="B379"/>
      <c r="C379" s="381"/>
      <c r="D379" s="381"/>
      <c r="E379" s="381"/>
      <c r="F379" s="381"/>
      <c r="G379" s="381"/>
    </row>
    <row r="380" spans="1:7" ht="15.75">
      <c r="A380"/>
      <c r="B380"/>
      <c r="C380" s="381"/>
      <c r="D380" s="381"/>
      <c r="E380" s="381"/>
      <c r="F380" s="381"/>
      <c r="G380" s="381"/>
    </row>
    <row r="381" spans="1:7" ht="15.75">
      <c r="A381"/>
      <c r="B381"/>
      <c r="C381" s="381"/>
      <c r="D381" s="381"/>
      <c r="E381" s="381"/>
      <c r="F381" s="381"/>
      <c r="G381" s="381"/>
    </row>
    <row r="382" spans="1:7" ht="15.75">
      <c r="A382"/>
      <c r="B382"/>
      <c r="C382" s="381"/>
      <c r="D382" s="381"/>
      <c r="E382" s="381"/>
      <c r="F382" s="381"/>
      <c r="G382" s="381"/>
    </row>
    <row r="383" spans="1:7" ht="15.75">
      <c r="A383"/>
      <c r="B383"/>
      <c r="C383" s="381"/>
      <c r="D383" s="381"/>
      <c r="E383" s="381"/>
      <c r="F383" s="381"/>
      <c r="G383" s="381"/>
    </row>
    <row r="384" spans="1:7" ht="15.75">
      <c r="A384"/>
      <c r="B384"/>
      <c r="C384" s="381"/>
      <c r="D384" s="381"/>
      <c r="E384" s="381"/>
      <c r="F384" s="381"/>
      <c r="G384" s="381"/>
    </row>
    <row r="385" spans="1:7" ht="15.75">
      <c r="A385"/>
      <c r="B385"/>
      <c r="C385" s="381"/>
      <c r="D385" s="381"/>
      <c r="E385" s="381"/>
      <c r="F385" s="381"/>
      <c r="G385" s="381"/>
    </row>
    <row r="386" spans="1:7" ht="15.75">
      <c r="A386"/>
      <c r="B386"/>
      <c r="C386" s="381"/>
      <c r="D386" s="381"/>
      <c r="E386" s="381"/>
      <c r="F386" s="381"/>
      <c r="G386" s="381"/>
    </row>
    <row r="387" spans="1:7" ht="15.75">
      <c r="A387"/>
      <c r="B387"/>
      <c r="C387" s="381"/>
      <c r="D387" s="381"/>
      <c r="E387" s="381"/>
      <c r="F387" s="381"/>
      <c r="G387" s="381"/>
    </row>
    <row r="388" spans="1:7" ht="15.75">
      <c r="A388"/>
      <c r="B388"/>
      <c r="C388" s="381"/>
      <c r="D388" s="381"/>
      <c r="E388" s="381"/>
      <c r="F388" s="381"/>
      <c r="G388" s="381"/>
    </row>
    <row r="389" spans="1:7" ht="15.75">
      <c r="A389"/>
      <c r="B389"/>
      <c r="C389" s="381"/>
      <c r="D389" s="381"/>
      <c r="E389" s="381"/>
      <c r="F389" s="381"/>
      <c r="G389" s="381"/>
    </row>
    <row r="390" spans="1:7" ht="15.75">
      <c r="A390"/>
      <c r="B390"/>
      <c r="C390" s="381"/>
      <c r="D390" s="381"/>
      <c r="E390" s="381"/>
      <c r="F390" s="381"/>
      <c r="G390" s="381"/>
    </row>
    <row r="391" spans="1:7" ht="15.75">
      <c r="A391"/>
      <c r="B391"/>
      <c r="C391" s="381"/>
      <c r="D391" s="381"/>
      <c r="E391" s="381"/>
      <c r="F391" s="381"/>
      <c r="G391" s="381"/>
    </row>
    <row r="392" spans="1:7" ht="15.75">
      <c r="A392"/>
      <c r="B392"/>
      <c r="C392" s="381"/>
      <c r="D392" s="381"/>
      <c r="E392" s="381"/>
      <c r="F392" s="381"/>
      <c r="G392" s="381"/>
    </row>
    <row r="393" spans="1:7" ht="15.75">
      <c r="A393"/>
      <c r="B393"/>
      <c r="C393" s="381"/>
      <c r="D393" s="381"/>
      <c r="E393" s="381"/>
      <c r="F393" s="381"/>
      <c r="G393" s="381"/>
    </row>
    <row r="394" spans="1:7" ht="15.75">
      <c r="A394"/>
      <c r="B394"/>
      <c r="C394" s="381"/>
      <c r="D394" s="381"/>
      <c r="E394" s="381"/>
      <c r="F394" s="381"/>
      <c r="G394" s="381"/>
    </row>
    <row r="395" spans="1:7" ht="15.75">
      <c r="A395"/>
      <c r="B395"/>
      <c r="C395" s="381"/>
      <c r="D395" s="381"/>
      <c r="E395" s="381"/>
      <c r="F395" s="381"/>
      <c r="G395" s="381"/>
    </row>
    <row r="396" spans="1:7" ht="15.75">
      <c r="A396"/>
      <c r="B396"/>
      <c r="C396" s="381"/>
      <c r="D396" s="381"/>
      <c r="E396" s="381"/>
      <c r="F396" s="381"/>
      <c r="G396" s="381"/>
    </row>
    <row r="397" spans="1:7" ht="15.75">
      <c r="A397"/>
      <c r="B397"/>
      <c r="C397" s="381"/>
      <c r="D397" s="381"/>
      <c r="E397" s="381"/>
      <c r="F397" s="381"/>
      <c r="G397" s="381"/>
    </row>
    <row r="398" spans="1:7" ht="15.75">
      <c r="A398"/>
      <c r="B398"/>
      <c r="C398" s="381"/>
      <c r="D398" s="381"/>
      <c r="E398" s="381"/>
      <c r="F398" s="381"/>
      <c r="G398" s="381"/>
    </row>
    <row r="399" spans="1:7" ht="15.75">
      <c r="A399"/>
      <c r="B399"/>
      <c r="C399" s="381"/>
      <c r="D399" s="381"/>
      <c r="E399" s="381"/>
      <c r="F399" s="381"/>
      <c r="G399" s="381"/>
    </row>
    <row r="400" spans="1:7" ht="15.75">
      <c r="A400"/>
      <c r="B400"/>
      <c r="C400" s="381"/>
      <c r="D400" s="381"/>
      <c r="E400" s="381"/>
      <c r="F400" s="381"/>
      <c r="G400" s="381"/>
    </row>
    <row r="401" spans="1:7" ht="15.75">
      <c r="A401"/>
      <c r="B401"/>
      <c r="C401" s="381"/>
      <c r="D401" s="381"/>
      <c r="E401" s="381"/>
      <c r="F401" s="381"/>
      <c r="G401" s="381"/>
    </row>
    <row r="402" spans="1:7" ht="15.75">
      <c r="A402"/>
      <c r="B402"/>
      <c r="C402" s="381"/>
      <c r="D402" s="381"/>
      <c r="E402" s="381"/>
      <c r="F402" s="381"/>
      <c r="G402" s="381"/>
    </row>
    <row r="403" spans="1:7" ht="15.75">
      <c r="A403"/>
      <c r="B403"/>
      <c r="C403" s="381"/>
      <c r="D403" s="381"/>
      <c r="E403" s="381"/>
      <c r="F403" s="381"/>
      <c r="G403" s="381"/>
    </row>
    <row r="404" spans="1:7" ht="15.75">
      <c r="A404"/>
      <c r="B404"/>
      <c r="C404" s="381"/>
      <c r="D404" s="381"/>
      <c r="E404" s="381"/>
      <c r="F404" s="381"/>
      <c r="G404" s="381"/>
    </row>
    <row r="405" spans="1:7" ht="15.75">
      <c r="A405"/>
      <c r="B405"/>
      <c r="C405" s="381"/>
      <c r="D405" s="381"/>
      <c r="E405" s="381"/>
      <c r="F405" s="381"/>
      <c r="G405" s="381"/>
    </row>
    <row r="406" spans="1:7" ht="15.75">
      <c r="A406"/>
      <c r="B406"/>
      <c r="C406" s="381"/>
      <c r="D406" s="381"/>
      <c r="E406" s="381"/>
      <c r="F406" s="381"/>
      <c r="G406" s="381"/>
    </row>
    <row r="407" spans="1:7" ht="15.75">
      <c r="A407"/>
      <c r="B407"/>
      <c r="C407" s="381"/>
      <c r="D407" s="381"/>
      <c r="E407" s="381"/>
      <c r="F407" s="381"/>
      <c r="G407" s="381"/>
    </row>
    <row r="408" spans="1:7" ht="15.75">
      <c r="A408"/>
      <c r="B408"/>
      <c r="C408" s="381"/>
      <c r="D408" s="381"/>
      <c r="E408" s="381"/>
      <c r="F408" s="381"/>
      <c r="G408" s="381"/>
    </row>
    <row r="409" spans="1:7" ht="15.75">
      <c r="A409"/>
      <c r="B409"/>
      <c r="C409" s="381"/>
      <c r="D409" s="381"/>
      <c r="E409" s="381"/>
      <c r="F409" s="381"/>
      <c r="G409" s="381"/>
    </row>
    <row r="410" spans="1:7" ht="15.75">
      <c r="A410"/>
      <c r="B410"/>
      <c r="C410" s="381"/>
      <c r="D410" s="381"/>
      <c r="E410" s="381"/>
      <c r="F410" s="381"/>
      <c r="G410" s="381"/>
    </row>
    <row r="411" spans="1:7" ht="15.75">
      <c r="A411"/>
      <c r="B411"/>
      <c r="C411" s="381"/>
      <c r="D411" s="381"/>
      <c r="E411" s="381"/>
      <c r="F411" s="381"/>
      <c r="G411" s="381"/>
    </row>
    <row r="412" spans="1:7" ht="15.75">
      <c r="A412"/>
      <c r="B412"/>
      <c r="C412" s="381"/>
      <c r="D412" s="381"/>
      <c r="E412" s="381"/>
      <c r="F412" s="381"/>
      <c r="G412" s="381"/>
    </row>
    <row r="413" spans="1:7" ht="15.75">
      <c r="A413"/>
      <c r="B413"/>
      <c r="C413" s="381"/>
      <c r="D413" s="381"/>
      <c r="E413" s="381"/>
      <c r="F413" s="381"/>
      <c r="G413" s="381"/>
    </row>
    <row r="414" spans="1:7" ht="15.75">
      <c r="A414"/>
      <c r="B414"/>
      <c r="C414" s="381"/>
      <c r="D414" s="381"/>
      <c r="E414" s="381"/>
      <c r="F414" s="381"/>
      <c r="G414" s="381"/>
    </row>
    <row r="415" spans="1:7" ht="15.75">
      <c r="A415"/>
      <c r="B415"/>
      <c r="C415" s="381"/>
      <c r="D415" s="381"/>
      <c r="E415" s="381"/>
      <c r="F415" s="381"/>
      <c r="G415" s="381"/>
    </row>
    <row r="416" spans="1:7" ht="15.75">
      <c r="A416"/>
      <c r="B416"/>
      <c r="C416" s="381"/>
      <c r="D416" s="381"/>
      <c r="E416" s="381"/>
      <c r="F416" s="381"/>
      <c r="G416" s="381"/>
    </row>
    <row r="417" spans="1:7" ht="15.75">
      <c r="A417"/>
      <c r="B417"/>
      <c r="C417" s="381"/>
      <c r="D417" s="381"/>
      <c r="E417" s="381"/>
      <c r="F417" s="381"/>
      <c r="G417" s="381"/>
    </row>
    <row r="418" spans="1:7" ht="15.75">
      <c r="A418"/>
      <c r="B418"/>
      <c r="C418" s="381"/>
      <c r="D418" s="381"/>
      <c r="E418" s="381"/>
      <c r="F418" s="381"/>
      <c r="G418" s="381"/>
    </row>
    <row r="419" spans="1:7" ht="15.75">
      <c r="A419"/>
      <c r="B419"/>
      <c r="C419" s="381"/>
      <c r="D419" s="381"/>
      <c r="E419" s="381"/>
      <c r="F419" s="381"/>
      <c r="G419" s="381"/>
    </row>
    <row r="420" spans="1:7" ht="15.75">
      <c r="A420"/>
      <c r="B420"/>
      <c r="C420" s="381"/>
      <c r="D420" s="381"/>
      <c r="E420" s="381"/>
      <c r="F420" s="381"/>
      <c r="G420" s="381"/>
    </row>
    <row r="421" spans="1:7" ht="15.75">
      <c r="A421"/>
      <c r="B421"/>
      <c r="C421" s="381"/>
      <c r="D421" s="381"/>
      <c r="E421" s="381"/>
      <c r="F421" s="381"/>
      <c r="G421" s="381"/>
    </row>
    <row r="422" spans="1:7" ht="15.75">
      <c r="A422"/>
      <c r="B422"/>
      <c r="C422" s="381"/>
      <c r="D422" s="381"/>
      <c r="E422" s="381"/>
      <c r="F422" s="381"/>
      <c r="G422" s="381"/>
    </row>
    <row r="423" spans="1:7" ht="15.75">
      <c r="A423"/>
      <c r="B423"/>
      <c r="C423" s="381"/>
      <c r="D423" s="381"/>
      <c r="E423" s="381"/>
      <c r="F423" s="381"/>
      <c r="G423" s="381"/>
    </row>
    <row r="424" spans="1:7" ht="15.75">
      <c r="A424"/>
      <c r="B424"/>
      <c r="C424" s="381"/>
      <c r="D424" s="381"/>
      <c r="E424" s="381"/>
      <c r="F424" s="381"/>
      <c r="G424" s="381"/>
    </row>
    <row r="425" spans="1:7" ht="15.75">
      <c r="A425"/>
      <c r="B425"/>
      <c r="C425" s="381"/>
      <c r="D425" s="381"/>
      <c r="E425" s="381"/>
      <c r="F425" s="381"/>
      <c r="G425" s="381"/>
    </row>
    <row r="426" spans="1:7" ht="15.75">
      <c r="A426"/>
      <c r="B426"/>
      <c r="C426" s="381"/>
      <c r="D426" s="381"/>
      <c r="E426" s="381"/>
      <c r="F426" s="381"/>
      <c r="G426" s="381"/>
    </row>
    <row r="427" spans="1:7" ht="15.75">
      <c r="A427"/>
      <c r="B427"/>
      <c r="C427" s="381"/>
      <c r="D427" s="381"/>
      <c r="E427" s="381"/>
      <c r="F427" s="381"/>
      <c r="G427" s="381"/>
    </row>
    <row r="428" spans="1:7" ht="15.75">
      <c r="A428"/>
      <c r="B428"/>
      <c r="C428" s="381"/>
      <c r="D428" s="381"/>
      <c r="E428" s="381"/>
      <c r="F428" s="381"/>
      <c r="G428" s="381"/>
    </row>
    <row r="429" spans="1:7" ht="15.75">
      <c r="A429"/>
      <c r="B429"/>
      <c r="C429" s="381"/>
      <c r="D429" s="381"/>
      <c r="E429" s="381"/>
      <c r="F429" s="381"/>
      <c r="G429" s="381"/>
    </row>
    <row r="430" spans="1:7" ht="15.75">
      <c r="A430"/>
      <c r="B430"/>
      <c r="C430" s="381"/>
      <c r="D430" s="381"/>
      <c r="E430" s="381"/>
      <c r="F430" s="381"/>
      <c r="G430" s="381"/>
    </row>
    <row r="431" spans="1:7" ht="15.75">
      <c r="A431"/>
      <c r="B431"/>
      <c r="C431" s="381"/>
      <c r="D431" s="381"/>
      <c r="E431" s="381"/>
      <c r="F431" s="381"/>
      <c r="G431" s="381"/>
    </row>
    <row r="432" spans="1:7" ht="15.75">
      <c r="A432"/>
      <c r="B432"/>
      <c r="C432" s="381"/>
      <c r="D432" s="381"/>
      <c r="E432" s="381"/>
      <c r="F432" s="381"/>
      <c r="G432" s="381"/>
    </row>
    <row r="433" spans="1:7" ht="15.75">
      <c r="A433"/>
      <c r="B433"/>
      <c r="C433" s="381"/>
      <c r="D433" s="381"/>
      <c r="E433" s="381"/>
      <c r="F433" s="381"/>
      <c r="G433" s="381"/>
    </row>
    <row r="434" spans="1:7" ht="15.75">
      <c r="A434"/>
      <c r="B434"/>
      <c r="C434" s="381"/>
      <c r="D434" s="381"/>
      <c r="E434" s="381"/>
      <c r="F434" s="381"/>
      <c r="G434" s="381"/>
    </row>
    <row r="435" spans="1:7" ht="15.75">
      <c r="A435"/>
      <c r="B435"/>
      <c r="C435" s="381"/>
      <c r="D435" s="381"/>
      <c r="E435" s="381"/>
      <c r="F435" s="381"/>
      <c r="G435" s="381"/>
    </row>
    <row r="436" spans="1:7" ht="15.75">
      <c r="A436"/>
      <c r="B436"/>
      <c r="C436" s="381"/>
      <c r="D436" s="381"/>
      <c r="E436" s="381"/>
      <c r="F436" s="381"/>
      <c r="G436" s="381"/>
    </row>
    <row r="437" spans="1:7" ht="15.75">
      <c r="A437"/>
      <c r="B437"/>
      <c r="C437" s="381"/>
      <c r="D437" s="381"/>
      <c r="E437" s="381"/>
      <c r="F437" s="381"/>
      <c r="G437" s="381"/>
    </row>
    <row r="438" spans="1:7" ht="15.75">
      <c r="A438"/>
      <c r="B438"/>
      <c r="C438" s="381"/>
      <c r="D438" s="381"/>
      <c r="E438" s="381"/>
      <c r="F438" s="381"/>
      <c r="G438" s="381"/>
    </row>
    <row r="439" spans="1:7" ht="15.75">
      <c r="A439"/>
      <c r="B439"/>
      <c r="C439" s="381"/>
      <c r="D439" s="381"/>
      <c r="E439" s="381"/>
      <c r="F439" s="381"/>
      <c r="G439" s="381"/>
    </row>
    <row r="440" spans="1:7" ht="15.75">
      <c r="A440"/>
      <c r="B440"/>
      <c r="C440" s="381"/>
      <c r="D440" s="381"/>
      <c r="E440" s="381"/>
      <c r="F440" s="381"/>
      <c r="G440" s="381"/>
    </row>
    <row r="441" spans="1:7" ht="15.75">
      <c r="A441"/>
      <c r="B441"/>
      <c r="C441" s="381"/>
      <c r="D441" s="381"/>
      <c r="E441" s="381"/>
      <c r="F441" s="381"/>
      <c r="G441" s="381"/>
    </row>
    <row r="442" spans="1:7" ht="15.75">
      <c r="A442"/>
      <c r="B442"/>
      <c r="C442" s="381"/>
      <c r="D442" s="381"/>
      <c r="E442" s="381"/>
      <c r="F442" s="381"/>
      <c r="G442" s="381"/>
    </row>
    <row r="443" spans="1:7" ht="15.75">
      <c r="A443"/>
      <c r="B443"/>
      <c r="C443" s="381"/>
      <c r="D443" s="381"/>
      <c r="E443" s="381"/>
      <c r="F443" s="381"/>
      <c r="G443" s="381"/>
    </row>
    <row r="444" spans="1:7" ht="15.75">
      <c r="A444"/>
      <c r="B444"/>
      <c r="C444" s="381"/>
      <c r="D444" s="381"/>
      <c r="E444" s="381"/>
      <c r="F444" s="381"/>
      <c r="G444" s="381"/>
    </row>
    <row r="445" spans="1:7" ht="15.75">
      <c r="A445"/>
      <c r="B445"/>
      <c r="C445" s="381"/>
      <c r="D445" s="381"/>
      <c r="E445" s="381"/>
      <c r="F445" s="381"/>
      <c r="G445" s="381"/>
    </row>
    <row r="446" spans="1:7" ht="15.75">
      <c r="A446"/>
      <c r="B446"/>
      <c r="C446" s="381"/>
      <c r="D446" s="381"/>
      <c r="E446" s="381"/>
      <c r="F446" s="381"/>
      <c r="G446" s="381"/>
    </row>
    <row r="447" spans="1:7" ht="15.75">
      <c r="A447"/>
      <c r="B447"/>
      <c r="C447" s="381"/>
      <c r="D447" s="381"/>
      <c r="E447" s="381"/>
      <c r="F447" s="381"/>
      <c r="G447" s="381"/>
    </row>
    <row r="448" spans="1:7" ht="15.75">
      <c r="A448"/>
      <c r="B448"/>
      <c r="C448" s="381"/>
      <c r="D448" s="381"/>
      <c r="E448" s="381"/>
      <c r="F448" s="381"/>
      <c r="G448" s="381"/>
    </row>
    <row r="449" spans="1:7" ht="15.75">
      <c r="A449"/>
      <c r="B449"/>
      <c r="C449" s="381"/>
      <c r="D449" s="381"/>
      <c r="E449" s="381"/>
      <c r="F449" s="381"/>
      <c r="G449" s="381"/>
    </row>
    <row r="450" spans="1:7" ht="15.75">
      <c r="A450"/>
      <c r="B450"/>
      <c r="C450" s="381"/>
      <c r="D450" s="381"/>
      <c r="E450" s="381"/>
      <c r="F450" s="381"/>
      <c r="G450" s="381"/>
    </row>
    <row r="451" spans="1:7" ht="15.75">
      <c r="A451"/>
      <c r="B451"/>
      <c r="C451" s="381"/>
      <c r="D451" s="381"/>
      <c r="E451" s="381"/>
      <c r="F451" s="381"/>
      <c r="G451" s="381"/>
    </row>
    <row r="452" spans="1:7" ht="15.75">
      <c r="A452"/>
      <c r="B452"/>
      <c r="C452" s="381"/>
      <c r="D452" s="381"/>
      <c r="E452" s="381"/>
      <c r="F452" s="381"/>
      <c r="G452" s="381"/>
    </row>
    <row r="453" spans="1:7" ht="15.75">
      <c r="A453"/>
      <c r="B453"/>
      <c r="C453" s="381"/>
      <c r="D453" s="381"/>
      <c r="E453" s="381"/>
      <c r="F453" s="381"/>
      <c r="G453" s="381"/>
    </row>
    <row r="454" spans="1:7" ht="15.75">
      <c r="A454"/>
      <c r="B454"/>
      <c r="C454" s="381"/>
      <c r="D454" s="381"/>
      <c r="E454" s="381"/>
      <c r="F454" s="381"/>
      <c r="G454" s="381"/>
    </row>
    <row r="455" spans="1:7" ht="15.75">
      <c r="A455"/>
      <c r="B455"/>
      <c r="C455" s="381"/>
      <c r="D455" s="381"/>
      <c r="E455" s="381"/>
      <c r="F455" s="381"/>
      <c r="G455" s="381"/>
    </row>
    <row r="456" spans="1:7" ht="15.75">
      <c r="A456"/>
      <c r="B456"/>
      <c r="C456" s="381"/>
      <c r="D456" s="381"/>
      <c r="E456" s="381"/>
      <c r="F456" s="381"/>
      <c r="G456" s="381"/>
    </row>
    <row r="457" spans="1:7" ht="15.75">
      <c r="A457"/>
      <c r="B457"/>
      <c r="C457" s="381"/>
      <c r="D457" s="381"/>
      <c r="E457" s="381"/>
      <c r="F457" s="381"/>
      <c r="G457" s="381"/>
    </row>
    <row r="458" spans="1:7" ht="15.75">
      <c r="A458"/>
      <c r="B458"/>
      <c r="C458" s="381"/>
      <c r="D458" s="381"/>
      <c r="E458" s="381"/>
      <c r="F458" s="381"/>
      <c r="G458" s="381"/>
    </row>
    <row r="459" spans="1:7" ht="15.75">
      <c r="A459"/>
      <c r="B459"/>
      <c r="C459" s="381"/>
      <c r="D459" s="381"/>
      <c r="E459" s="381"/>
      <c r="F459" s="381"/>
      <c r="G459" s="381"/>
    </row>
    <row r="460" spans="1:7" ht="15.75">
      <c r="A460"/>
      <c r="B460"/>
      <c r="C460" s="381"/>
      <c r="D460" s="381"/>
      <c r="E460" s="381"/>
      <c r="F460" s="381"/>
      <c r="G460" s="381"/>
    </row>
    <row r="461" spans="1:7" ht="15.75">
      <c r="A461"/>
      <c r="B461"/>
      <c r="C461" s="381"/>
      <c r="D461" s="381"/>
      <c r="E461" s="381"/>
      <c r="F461" s="381"/>
      <c r="G461" s="381"/>
    </row>
    <row r="462" spans="1:7" ht="15.75">
      <c r="A462"/>
      <c r="B462"/>
      <c r="C462" s="381"/>
      <c r="D462" s="381"/>
      <c r="E462" s="381"/>
      <c r="F462" s="381"/>
      <c r="G462" s="381"/>
    </row>
    <row r="463" spans="1:7" ht="15.75">
      <c r="A463"/>
      <c r="B463"/>
      <c r="C463" s="381"/>
      <c r="D463" s="381"/>
      <c r="E463" s="381"/>
      <c r="F463" s="381"/>
      <c r="G463" s="381"/>
    </row>
    <row r="464" spans="1:7" ht="15.75">
      <c r="A464"/>
      <c r="B464"/>
      <c r="C464" s="381"/>
      <c r="D464" s="381"/>
      <c r="E464" s="381"/>
      <c r="F464" s="381"/>
      <c r="G464" s="381"/>
    </row>
    <row r="465" spans="1:7" ht="15.75">
      <c r="A465"/>
      <c r="B465"/>
      <c r="C465" s="381"/>
      <c r="D465" s="381"/>
      <c r="E465" s="381"/>
      <c r="F465" s="381"/>
      <c r="G465" s="381"/>
    </row>
    <row r="466" spans="1:7" ht="15.75">
      <c r="A466"/>
      <c r="B466"/>
      <c r="C466" s="381"/>
      <c r="D466" s="381"/>
      <c r="E466" s="381"/>
      <c r="F466" s="381"/>
      <c r="G466" s="381"/>
    </row>
    <row r="467" spans="1:7" ht="15.75">
      <c r="A467"/>
      <c r="B467"/>
      <c r="C467" s="381"/>
      <c r="D467" s="381"/>
      <c r="E467" s="381"/>
      <c r="F467" s="381"/>
      <c r="G467" s="381"/>
    </row>
    <row r="468" spans="1:7" ht="15.75">
      <c r="A468"/>
      <c r="B468"/>
      <c r="C468" s="381"/>
      <c r="D468" s="381"/>
      <c r="E468" s="381"/>
      <c r="F468" s="381"/>
      <c r="G468" s="381"/>
    </row>
    <row r="469" spans="1:7" ht="15.75">
      <c r="A469"/>
      <c r="B469"/>
      <c r="C469" s="381"/>
      <c r="D469" s="381"/>
      <c r="E469" s="381"/>
      <c r="F469" s="381"/>
      <c r="G469" s="381"/>
    </row>
    <row r="470" spans="1:7" ht="15.75">
      <c r="A470"/>
      <c r="B470"/>
      <c r="C470" s="381"/>
      <c r="D470" s="381"/>
      <c r="E470" s="381"/>
      <c r="F470" s="381"/>
      <c r="G470" s="381"/>
    </row>
    <row r="471" spans="1:7" ht="15.75">
      <c r="A471"/>
      <c r="B471"/>
      <c r="C471" s="381"/>
      <c r="D471" s="381"/>
      <c r="E471" s="381"/>
      <c r="F471" s="381"/>
      <c r="G471" s="381"/>
    </row>
    <row r="472" spans="1:7" ht="15.75">
      <c r="A472"/>
      <c r="B472"/>
      <c r="C472" s="381"/>
      <c r="D472" s="381"/>
      <c r="E472" s="381"/>
      <c r="F472" s="381"/>
      <c r="G472" s="381"/>
    </row>
    <row r="473" spans="1:7" ht="15.75">
      <c r="A473"/>
      <c r="B473"/>
      <c r="C473" s="381"/>
      <c r="D473" s="381"/>
      <c r="E473" s="381"/>
      <c r="F473" s="381"/>
      <c r="G473" s="381"/>
    </row>
    <row r="474" spans="1:7" ht="15.75">
      <c r="A474"/>
      <c r="B474"/>
      <c r="C474" s="381"/>
      <c r="D474" s="381"/>
      <c r="E474" s="381"/>
      <c r="F474" s="381"/>
      <c r="G474" s="381"/>
    </row>
    <row r="475" spans="1:7" ht="15.75">
      <c r="A475"/>
      <c r="B475"/>
      <c r="C475" s="381"/>
      <c r="D475" s="381"/>
      <c r="E475" s="381"/>
      <c r="F475" s="381"/>
      <c r="G475" s="381"/>
    </row>
    <row r="476" spans="1:7" ht="15.75">
      <c r="A476"/>
      <c r="B476"/>
      <c r="C476" s="381"/>
      <c r="D476" s="381"/>
      <c r="E476" s="381"/>
      <c r="F476" s="381"/>
      <c r="G476" s="381"/>
    </row>
    <row r="477" spans="1:7" ht="15.75">
      <c r="A477"/>
      <c r="B477"/>
      <c r="C477" s="381"/>
      <c r="D477" s="381"/>
      <c r="E477" s="381"/>
      <c r="F477" s="381"/>
      <c r="G477" s="381"/>
    </row>
    <row r="478" spans="1:7" ht="15.75">
      <c r="A478"/>
      <c r="B478"/>
      <c r="C478" s="381"/>
      <c r="D478" s="381"/>
      <c r="E478" s="381"/>
      <c r="F478" s="381"/>
      <c r="G478" s="381"/>
    </row>
    <row r="479" spans="1:7" ht="15.75">
      <c r="A479"/>
      <c r="B479"/>
      <c r="C479" s="381"/>
      <c r="D479" s="381"/>
      <c r="E479" s="381"/>
      <c r="F479" s="381"/>
      <c r="G479" s="381"/>
    </row>
    <row r="480" spans="1:7" ht="15.75">
      <c r="A480"/>
      <c r="B480"/>
      <c r="C480" s="381"/>
      <c r="D480" s="381"/>
      <c r="E480" s="381"/>
      <c r="F480" s="381"/>
      <c r="G480" s="381"/>
    </row>
    <row r="481" spans="1:7" ht="15.75">
      <c r="A481"/>
      <c r="B481"/>
      <c r="C481" s="381"/>
      <c r="D481" s="381"/>
      <c r="E481" s="381"/>
      <c r="F481" s="381"/>
      <c r="G481" s="381"/>
    </row>
    <row r="482" spans="1:7" ht="15.75">
      <c r="A482"/>
      <c r="B482"/>
      <c r="C482" s="381"/>
      <c r="D482" s="381"/>
      <c r="E482" s="381"/>
      <c r="F482" s="381"/>
      <c r="G482" s="381"/>
    </row>
    <row r="483" spans="1:7" ht="15.75">
      <c r="A483"/>
      <c r="B483"/>
      <c r="C483" s="381"/>
      <c r="D483" s="381"/>
      <c r="E483" s="381"/>
      <c r="F483" s="381"/>
      <c r="G483" s="381"/>
    </row>
    <row r="484" spans="1:7" ht="15.75">
      <c r="A484"/>
      <c r="B484"/>
      <c r="C484" s="381"/>
      <c r="D484" s="381"/>
      <c r="E484" s="381"/>
      <c r="F484" s="381"/>
      <c r="G484" s="381"/>
    </row>
    <row r="485" spans="1:7" ht="15.75">
      <c r="A485"/>
      <c r="B485"/>
      <c r="C485" s="381"/>
      <c r="D485" s="381"/>
      <c r="E485" s="381"/>
      <c r="F485" s="381"/>
      <c r="G485" s="381"/>
    </row>
    <row r="486" spans="1:7" ht="15.75">
      <c r="A486"/>
      <c r="B486"/>
      <c r="C486" s="381"/>
      <c r="D486" s="381"/>
      <c r="E486" s="381"/>
      <c r="F486" s="381"/>
      <c r="G486" s="381"/>
    </row>
    <row r="487" spans="1:7" ht="15.75">
      <c r="A487"/>
      <c r="B487"/>
      <c r="C487" s="381"/>
      <c r="D487" s="381"/>
      <c r="E487" s="381"/>
      <c r="F487" s="381"/>
      <c r="G487" s="381"/>
    </row>
    <row r="488" spans="1:7" ht="15.75">
      <c r="A488"/>
      <c r="B488"/>
      <c r="C488" s="381"/>
      <c r="D488" s="381"/>
      <c r="E488" s="381"/>
      <c r="F488" s="381"/>
      <c r="G488" s="381"/>
    </row>
    <row r="489" spans="1:7" ht="15.75">
      <c r="A489"/>
      <c r="B489"/>
      <c r="C489" s="381"/>
      <c r="D489" s="381"/>
      <c r="E489" s="381"/>
      <c r="F489" s="381"/>
      <c r="G489" s="381"/>
    </row>
    <row r="490" spans="1:7" ht="15.75">
      <c r="A490"/>
      <c r="B490"/>
      <c r="C490" s="381"/>
      <c r="D490" s="381"/>
      <c r="E490" s="381"/>
      <c r="F490" s="381"/>
      <c r="G490" s="381"/>
    </row>
    <row r="491" spans="1:7" ht="15.75">
      <c r="A491"/>
      <c r="B491"/>
      <c r="C491" s="381"/>
      <c r="D491" s="381"/>
      <c r="E491" s="381"/>
      <c r="F491" s="381"/>
      <c r="G491" s="381"/>
    </row>
    <row r="492" spans="1:7" ht="15.75">
      <c r="A492"/>
      <c r="B492"/>
      <c r="C492" s="381"/>
      <c r="D492" s="381"/>
      <c r="E492" s="381"/>
      <c r="F492" s="381"/>
      <c r="G492" s="381"/>
    </row>
    <row r="493" spans="1:7" ht="15.75">
      <c r="A493"/>
      <c r="B493"/>
      <c r="C493" s="381"/>
      <c r="D493" s="381"/>
      <c r="E493" s="381"/>
      <c r="F493" s="381"/>
      <c r="G493" s="381"/>
    </row>
    <row r="494" spans="1:7" ht="15.75">
      <c r="A494"/>
      <c r="B494"/>
      <c r="C494" s="381"/>
      <c r="D494" s="381"/>
      <c r="E494" s="381"/>
      <c r="F494" s="381"/>
      <c r="G494" s="381"/>
    </row>
    <row r="495" spans="1:7" ht="15.75">
      <c r="A495"/>
      <c r="B495"/>
      <c r="C495" s="381"/>
      <c r="D495" s="381"/>
      <c r="E495" s="381"/>
      <c r="F495" s="381"/>
      <c r="G495" s="381"/>
    </row>
    <row r="496" spans="1:7" ht="15.75">
      <c r="A496"/>
      <c r="B496"/>
      <c r="C496" s="381"/>
      <c r="D496" s="381"/>
      <c r="E496" s="381"/>
      <c r="F496" s="381"/>
      <c r="G496" s="381"/>
    </row>
    <row r="497" spans="1:7" ht="15.75">
      <c r="A497"/>
      <c r="B497"/>
      <c r="C497" s="381"/>
      <c r="D497" s="381"/>
      <c r="E497" s="381"/>
      <c r="F497" s="381"/>
      <c r="G497" s="381"/>
    </row>
    <row r="498" spans="1:7" ht="15.75">
      <c r="A498"/>
      <c r="B498"/>
      <c r="C498" s="381"/>
      <c r="D498" s="381"/>
      <c r="E498" s="381"/>
      <c r="F498" s="381"/>
      <c r="G498" s="381"/>
    </row>
    <row r="499" spans="1:7" ht="15.75">
      <c r="A499"/>
      <c r="B499"/>
      <c r="C499" s="381"/>
      <c r="D499" s="381"/>
      <c r="E499" s="381"/>
      <c r="F499" s="381"/>
      <c r="G499" s="381"/>
    </row>
    <row r="500" spans="1:7" ht="15.75">
      <c r="A500"/>
      <c r="B500"/>
      <c r="C500" s="381"/>
      <c r="D500" s="381"/>
      <c r="E500" s="381"/>
      <c r="F500" s="381"/>
      <c r="G500" s="381"/>
    </row>
    <row r="501" spans="1:7" ht="15.75">
      <c r="A501"/>
      <c r="B501"/>
      <c r="C501"/>
      <c r="D501"/>
      <c r="E501"/>
      <c r="F501"/>
      <c r="G501"/>
    </row>
    <row r="502" spans="1:7" ht="15.75">
      <c r="A502"/>
      <c r="B502"/>
      <c r="C502"/>
      <c r="D502"/>
      <c r="E502"/>
      <c r="F502"/>
      <c r="G502"/>
    </row>
    <row r="503" spans="1:7" ht="15.75">
      <c r="A503"/>
      <c r="B503"/>
      <c r="C503"/>
      <c r="D503"/>
      <c r="E503"/>
      <c r="F503"/>
      <c r="G503"/>
    </row>
    <row r="504" spans="1:7" ht="15.75">
      <c r="A504"/>
      <c r="B504"/>
      <c r="C504"/>
      <c r="D504"/>
      <c r="E504"/>
      <c r="F504"/>
      <c r="G504"/>
    </row>
    <row r="505" spans="1:7" ht="15.75">
      <c r="A505"/>
      <c r="B505"/>
      <c r="C505"/>
      <c r="D505"/>
      <c r="E505"/>
      <c r="F505"/>
      <c r="G505"/>
    </row>
    <row r="506" spans="1:7" ht="15.75">
      <c r="A506"/>
      <c r="B506"/>
      <c r="C506"/>
      <c r="D506"/>
      <c r="E506"/>
      <c r="F506"/>
      <c r="G506"/>
    </row>
    <row r="507" spans="1:7" ht="15.75">
      <c r="A507"/>
      <c r="B507"/>
      <c r="C507"/>
      <c r="D507"/>
      <c r="E507"/>
      <c r="F507"/>
      <c r="G507"/>
    </row>
    <row r="508" spans="1:7" ht="15.75">
      <c r="A508"/>
      <c r="B508"/>
      <c r="C508"/>
      <c r="D508"/>
      <c r="E508"/>
      <c r="F508"/>
      <c r="G508"/>
    </row>
    <row r="509" spans="1:7" ht="15.75">
      <c r="A509"/>
      <c r="B509"/>
      <c r="C509"/>
      <c r="D509"/>
      <c r="E509"/>
      <c r="F509"/>
      <c r="G509"/>
    </row>
    <row r="510" spans="1:7" ht="15.75">
      <c r="A510"/>
      <c r="B510"/>
      <c r="C510"/>
      <c r="D510"/>
      <c r="E510"/>
      <c r="F510"/>
      <c r="G510"/>
    </row>
    <row r="511" spans="1:7" ht="15.75">
      <c r="A511"/>
      <c r="B511"/>
      <c r="C511"/>
      <c r="D511"/>
      <c r="E511"/>
      <c r="F511"/>
      <c r="G511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6" spans="1:7" ht="15.75">
      <c r="A516"/>
      <c r="B516"/>
      <c r="C516"/>
      <c r="D516"/>
      <c r="E516"/>
      <c r="F516"/>
      <c r="G516"/>
    </row>
    <row r="517" spans="1:7" ht="15.75">
      <c r="A517"/>
      <c r="B517"/>
      <c r="C517"/>
      <c r="D517"/>
      <c r="E517"/>
      <c r="F517"/>
      <c r="G517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  <row r="522" spans="1:7" ht="15.75">
      <c r="A522"/>
      <c r="B522"/>
      <c r="C522"/>
      <c r="D522"/>
      <c r="E522"/>
      <c r="F522"/>
      <c r="G522"/>
    </row>
    <row r="523" spans="1:7" ht="15.75">
      <c r="A523"/>
      <c r="B523"/>
      <c r="C523"/>
      <c r="D523"/>
      <c r="E523"/>
      <c r="F523"/>
      <c r="G523"/>
    </row>
    <row r="524" spans="1:7" ht="15.75">
      <c r="A524"/>
      <c r="B524"/>
      <c r="C524"/>
      <c r="D524"/>
      <c r="E524"/>
      <c r="F524"/>
      <c r="G524"/>
    </row>
    <row r="525" spans="1:7" ht="15.75">
      <c r="A525"/>
      <c r="B525"/>
      <c r="C525"/>
      <c r="D525"/>
      <c r="E525"/>
      <c r="F525"/>
      <c r="G525"/>
    </row>
    <row r="526" spans="1:7" ht="15.75">
      <c r="A526"/>
      <c r="B526"/>
      <c r="C526"/>
      <c r="D526"/>
      <c r="E526"/>
      <c r="F526"/>
      <c r="G526"/>
    </row>
    <row r="527" spans="1:7" ht="15.75">
      <c r="A527"/>
      <c r="B527"/>
      <c r="C527"/>
      <c r="D527"/>
      <c r="E527"/>
      <c r="F527"/>
      <c r="G527"/>
    </row>
    <row r="528" spans="1:7" ht="15.75">
      <c r="A528"/>
      <c r="B528"/>
      <c r="C528"/>
      <c r="D528"/>
      <c r="E528"/>
      <c r="F528"/>
      <c r="G528"/>
    </row>
    <row r="529" spans="1:7" ht="15.75">
      <c r="A529"/>
      <c r="B529"/>
      <c r="C529"/>
      <c r="D529"/>
      <c r="E529"/>
      <c r="F529"/>
      <c r="G529"/>
    </row>
    <row r="530" spans="1:7" ht="15.75">
      <c r="A530"/>
      <c r="B530"/>
      <c r="C530"/>
      <c r="D530"/>
      <c r="E530"/>
      <c r="F530"/>
      <c r="G530"/>
    </row>
    <row r="531" spans="1:7" ht="15.75">
      <c r="A531"/>
      <c r="B531"/>
      <c r="C531"/>
      <c r="D531"/>
      <c r="E531"/>
      <c r="F531"/>
      <c r="G531"/>
    </row>
    <row r="532" spans="1:7" ht="15.75">
      <c r="A532"/>
      <c r="B532"/>
      <c r="C532"/>
      <c r="D532"/>
      <c r="E532"/>
      <c r="F532"/>
      <c r="G532"/>
    </row>
    <row r="533" spans="1:7" ht="15.75">
      <c r="A533"/>
      <c r="B533"/>
      <c r="C533"/>
      <c r="D533"/>
      <c r="E533"/>
      <c r="F533"/>
      <c r="G533"/>
    </row>
    <row r="534" spans="1:7" ht="15.75">
      <c r="A534"/>
      <c r="B534"/>
      <c r="C534"/>
      <c r="D534"/>
      <c r="E534"/>
      <c r="F534"/>
      <c r="G534"/>
    </row>
    <row r="535" spans="1:7" ht="15.75">
      <c r="A535"/>
      <c r="B535"/>
      <c r="C535"/>
      <c r="D535"/>
      <c r="E535"/>
      <c r="F535"/>
      <c r="G535"/>
    </row>
    <row r="536" spans="1:7" ht="15.75">
      <c r="A536"/>
      <c r="B536"/>
      <c r="C536"/>
      <c r="D536"/>
      <c r="E536"/>
      <c r="F536"/>
      <c r="G536"/>
    </row>
    <row r="537" spans="1:7" ht="15.75">
      <c r="A537"/>
      <c r="B537"/>
      <c r="C537"/>
      <c r="D537"/>
      <c r="E537"/>
      <c r="F537"/>
      <c r="G537"/>
    </row>
    <row r="538" spans="1:7" ht="15.75">
      <c r="A538"/>
      <c r="B538"/>
      <c r="C538"/>
      <c r="D538"/>
      <c r="E538"/>
      <c r="F538"/>
      <c r="G538"/>
    </row>
    <row r="539" spans="1:7" ht="15.75">
      <c r="A539"/>
      <c r="B539"/>
      <c r="C539"/>
      <c r="D539"/>
      <c r="E539"/>
      <c r="F539"/>
      <c r="G539"/>
    </row>
    <row r="540" spans="1:7" ht="15.75">
      <c r="A540"/>
      <c r="B540"/>
      <c r="C540"/>
      <c r="D540"/>
      <c r="E540"/>
      <c r="F540"/>
      <c r="G540"/>
    </row>
    <row r="541" spans="1:7" ht="15.75">
      <c r="A541"/>
      <c r="B541"/>
      <c r="C541"/>
      <c r="D541"/>
      <c r="E541"/>
      <c r="F541"/>
      <c r="G541"/>
    </row>
    <row r="542" spans="1:7" ht="15.75">
      <c r="A542"/>
      <c r="B542"/>
      <c r="C542"/>
      <c r="D542"/>
      <c r="E542"/>
      <c r="F542"/>
      <c r="G542"/>
    </row>
    <row r="543" spans="1:7" ht="15.75">
      <c r="A543"/>
      <c r="B543"/>
      <c r="C543"/>
      <c r="D543"/>
      <c r="E543"/>
      <c r="F543"/>
      <c r="G543"/>
    </row>
    <row r="544" spans="1:7" ht="15.75">
      <c r="A544"/>
      <c r="B544"/>
      <c r="C544"/>
      <c r="D544"/>
      <c r="E544"/>
      <c r="F544"/>
      <c r="G544"/>
    </row>
    <row r="545" spans="1:7" ht="15.75">
      <c r="A545"/>
      <c r="B545"/>
      <c r="C545"/>
      <c r="D545"/>
      <c r="E545"/>
      <c r="F545"/>
      <c r="G545"/>
    </row>
    <row r="546" spans="1:7" ht="15.75">
      <c r="A546"/>
      <c r="B546"/>
      <c r="C546"/>
      <c r="D546"/>
      <c r="E546"/>
      <c r="F546"/>
      <c r="G546"/>
    </row>
    <row r="547" spans="1:7" ht="15.75">
      <c r="A547"/>
      <c r="B547"/>
      <c r="C547"/>
      <c r="D547"/>
      <c r="E547"/>
      <c r="F547"/>
      <c r="G547"/>
    </row>
    <row r="548" spans="1:7" ht="15.75">
      <c r="A548"/>
      <c r="B548"/>
      <c r="C548"/>
      <c r="D548"/>
      <c r="E548"/>
      <c r="F548"/>
      <c r="G548"/>
    </row>
    <row r="549" spans="1:7" ht="15.75">
      <c r="A549"/>
      <c r="B549"/>
      <c r="C549"/>
      <c r="D549"/>
      <c r="E549"/>
      <c r="F549"/>
      <c r="G549"/>
    </row>
    <row r="550" spans="1:7" ht="15.75">
      <c r="A550"/>
      <c r="B550"/>
      <c r="C550"/>
      <c r="D550"/>
      <c r="E550"/>
      <c r="F550"/>
      <c r="G550"/>
    </row>
    <row r="551" spans="1:7" ht="15.75">
      <c r="A551"/>
      <c r="B551"/>
      <c r="C551"/>
      <c r="D551"/>
      <c r="E551"/>
      <c r="F551"/>
      <c r="G551"/>
    </row>
    <row r="552" spans="1:7" ht="15.75">
      <c r="A552"/>
      <c r="B552"/>
      <c r="C552"/>
      <c r="D552"/>
      <c r="E552"/>
      <c r="F552"/>
      <c r="G552"/>
    </row>
    <row r="553" spans="1:7" ht="15.75">
      <c r="A553"/>
      <c r="B553"/>
      <c r="C553"/>
      <c r="D553"/>
      <c r="E553"/>
      <c r="F553"/>
      <c r="G553"/>
    </row>
    <row r="554" spans="1:7" ht="15.75">
      <c r="A554"/>
      <c r="B554"/>
      <c r="C554"/>
      <c r="D554"/>
      <c r="E554"/>
      <c r="F554"/>
      <c r="G554"/>
    </row>
    <row r="555" spans="1:7" ht="15.75">
      <c r="A555"/>
      <c r="B555"/>
      <c r="C555"/>
      <c r="D555"/>
      <c r="E555"/>
      <c r="F555"/>
      <c r="G555"/>
    </row>
    <row r="556" spans="1:7" ht="15.75">
      <c r="A556"/>
      <c r="B556"/>
      <c r="C556"/>
      <c r="D556"/>
      <c r="E556"/>
      <c r="F556"/>
      <c r="G556"/>
    </row>
    <row r="557" spans="1:7" ht="15.75">
      <c r="A557"/>
      <c r="B557"/>
      <c r="C557"/>
      <c r="D557"/>
      <c r="E557"/>
      <c r="F557"/>
      <c r="G557"/>
    </row>
    <row r="558" spans="1:7" ht="15.75">
      <c r="A558"/>
      <c r="B558"/>
      <c r="C558"/>
      <c r="D558"/>
      <c r="E558"/>
      <c r="F558"/>
      <c r="G558"/>
    </row>
    <row r="559" spans="1:7" ht="15.75">
      <c r="A559"/>
      <c r="B559"/>
      <c r="C559"/>
      <c r="D559"/>
      <c r="E559"/>
      <c r="F559"/>
      <c r="G559"/>
    </row>
    <row r="560" spans="1:7" ht="15.75">
      <c r="A560"/>
      <c r="B560"/>
      <c r="C560"/>
      <c r="D560"/>
      <c r="E560"/>
      <c r="F560"/>
      <c r="G560"/>
    </row>
    <row r="561" spans="1:7" ht="15.75">
      <c r="A561"/>
      <c r="B561"/>
      <c r="C561"/>
      <c r="D561"/>
      <c r="E561"/>
      <c r="F561"/>
      <c r="G561"/>
    </row>
    <row r="562" spans="1:7" ht="15.75">
      <c r="A562"/>
      <c r="B562"/>
      <c r="C562"/>
      <c r="D562"/>
      <c r="E562"/>
      <c r="F562"/>
      <c r="G562"/>
    </row>
    <row r="563" spans="1:7" ht="15.75">
      <c r="A563"/>
      <c r="B563"/>
      <c r="C563"/>
      <c r="D563"/>
      <c r="E563"/>
      <c r="F563"/>
      <c r="G563"/>
    </row>
    <row r="564" spans="1:7" ht="15.75">
      <c r="A564"/>
      <c r="B564"/>
      <c r="C564"/>
      <c r="D564"/>
      <c r="E564"/>
      <c r="F564"/>
      <c r="G564"/>
    </row>
    <row r="565" spans="1:7" ht="15.75">
      <c r="A565"/>
      <c r="B565"/>
      <c r="C565"/>
      <c r="D565"/>
      <c r="E565"/>
      <c r="F565"/>
      <c r="G565"/>
    </row>
    <row r="566" spans="1:7" ht="15.75">
      <c r="A566"/>
      <c r="B566"/>
      <c r="C566"/>
      <c r="D566"/>
      <c r="E566"/>
      <c r="F566"/>
      <c r="G566"/>
    </row>
    <row r="567" spans="1:7" ht="15.75">
      <c r="A567"/>
      <c r="B567"/>
      <c r="C567"/>
      <c r="D567"/>
      <c r="E567"/>
      <c r="F567"/>
      <c r="G567"/>
    </row>
    <row r="568" spans="1:7" ht="15.75">
      <c r="A568"/>
      <c r="B568"/>
      <c r="C568"/>
      <c r="D568"/>
      <c r="E568"/>
      <c r="F568"/>
      <c r="G568"/>
    </row>
    <row r="569" spans="1:7" ht="15.75">
      <c r="A569"/>
      <c r="B569"/>
      <c r="C569"/>
      <c r="D569"/>
      <c r="E569"/>
      <c r="F569"/>
      <c r="G569"/>
    </row>
    <row r="570" spans="1:7" ht="15.75">
      <c r="A570"/>
      <c r="B570"/>
      <c r="C570"/>
      <c r="D570"/>
      <c r="E570"/>
      <c r="F570"/>
      <c r="G570"/>
    </row>
    <row r="571" spans="1:7" ht="15.75">
      <c r="A571"/>
      <c r="B571"/>
      <c r="C571"/>
      <c r="D571"/>
      <c r="E571"/>
      <c r="F571"/>
      <c r="G571"/>
    </row>
    <row r="572" spans="1:7" ht="15.75">
      <c r="A572"/>
      <c r="B572"/>
      <c r="C572"/>
      <c r="D572"/>
      <c r="E572"/>
      <c r="F572"/>
      <c r="G572"/>
    </row>
    <row r="573" spans="1:7" ht="15.75">
      <c r="A573"/>
      <c r="B573"/>
      <c r="C573"/>
      <c r="D573"/>
      <c r="E573"/>
      <c r="F573"/>
      <c r="G573"/>
    </row>
    <row r="574" spans="1:7" ht="15.75">
      <c r="A574"/>
      <c r="B574"/>
      <c r="C574"/>
      <c r="D574"/>
      <c r="E574"/>
      <c r="F574"/>
      <c r="G574"/>
    </row>
    <row r="575" spans="1:7" ht="15.75">
      <c r="A575"/>
      <c r="B575"/>
      <c r="C575"/>
      <c r="D575"/>
      <c r="E575"/>
      <c r="F575"/>
      <c r="G575"/>
    </row>
    <row r="576" spans="1:7" ht="15.75">
      <c r="A576"/>
      <c r="B576"/>
      <c r="C576"/>
      <c r="D576"/>
      <c r="E576"/>
      <c r="F576"/>
      <c r="G576"/>
    </row>
    <row r="577" spans="1:7" ht="15.75">
      <c r="A577"/>
      <c r="B577"/>
      <c r="C577"/>
      <c r="D577"/>
      <c r="E577"/>
      <c r="F577"/>
      <c r="G577"/>
    </row>
    <row r="578" spans="1:7" ht="15.75">
      <c r="A578"/>
      <c r="B578"/>
      <c r="C578"/>
      <c r="D578"/>
      <c r="E578"/>
      <c r="F578"/>
      <c r="G578"/>
    </row>
    <row r="579" spans="1:7" ht="15.75">
      <c r="A579"/>
      <c r="B579"/>
      <c r="C579"/>
      <c r="D579"/>
      <c r="E579"/>
      <c r="F579"/>
      <c r="G579"/>
    </row>
    <row r="580" spans="1:7" ht="15.75">
      <c r="A580"/>
      <c r="B580"/>
      <c r="C580"/>
      <c r="D580"/>
      <c r="E580"/>
      <c r="F580"/>
      <c r="G580"/>
    </row>
    <row r="581" spans="1:7" ht="15.75">
      <c r="A581"/>
      <c r="B581"/>
      <c r="C581"/>
      <c r="D581"/>
      <c r="E581"/>
      <c r="F581"/>
      <c r="G581"/>
    </row>
    <row r="582" spans="1:7" ht="15.75">
      <c r="A582"/>
      <c r="B582"/>
      <c r="C582"/>
      <c r="D582"/>
      <c r="E582"/>
      <c r="F582"/>
      <c r="G582"/>
    </row>
    <row r="583" spans="1:7" ht="15.75">
      <c r="A583"/>
      <c r="B583"/>
      <c r="C583"/>
      <c r="D583"/>
      <c r="E583"/>
      <c r="F583"/>
      <c r="G583"/>
    </row>
    <row r="584" spans="1:7" ht="15.75">
      <c r="A584"/>
      <c r="B584"/>
      <c r="C584"/>
      <c r="D584"/>
      <c r="E584"/>
      <c r="F584"/>
      <c r="G584"/>
    </row>
    <row r="585" spans="1:7" ht="15.75">
      <c r="A585"/>
      <c r="B585"/>
      <c r="C585"/>
      <c r="D585"/>
      <c r="E585"/>
      <c r="F585"/>
      <c r="G585"/>
    </row>
    <row r="586" spans="1:7" ht="15.75">
      <c r="A586"/>
      <c r="B586"/>
      <c r="C586"/>
      <c r="D586"/>
      <c r="E586"/>
      <c r="F586"/>
      <c r="G586"/>
    </row>
    <row r="587" spans="1:7" ht="15.75">
      <c r="A587"/>
      <c r="B587"/>
      <c r="C587"/>
      <c r="D587"/>
      <c r="E587"/>
      <c r="F587"/>
      <c r="G587"/>
    </row>
    <row r="588" spans="1:7" ht="15.75">
      <c r="A588"/>
      <c r="B588"/>
      <c r="C588"/>
      <c r="D588"/>
      <c r="E588"/>
      <c r="F588"/>
      <c r="G588"/>
    </row>
    <row r="589" spans="1:7" ht="15.75">
      <c r="A589"/>
      <c r="B589"/>
      <c r="C589"/>
      <c r="D589"/>
      <c r="E589"/>
      <c r="F589"/>
      <c r="G589"/>
    </row>
    <row r="590" spans="1:7" ht="15.75">
      <c r="A590"/>
      <c r="B590"/>
      <c r="C590"/>
      <c r="D590"/>
      <c r="E590"/>
      <c r="F590"/>
      <c r="G590"/>
    </row>
    <row r="591" spans="1:7" ht="15.75">
      <c r="A591"/>
      <c r="B591"/>
      <c r="C591"/>
      <c r="D591"/>
      <c r="E591"/>
      <c r="F591"/>
      <c r="G591"/>
    </row>
    <row r="592" spans="1:7" ht="15.75">
      <c r="A592"/>
      <c r="B592"/>
      <c r="C592"/>
      <c r="D592"/>
      <c r="E592"/>
      <c r="F592"/>
      <c r="G592"/>
    </row>
    <row r="593" spans="1:7" ht="15.75">
      <c r="A593"/>
      <c r="B593"/>
      <c r="C593"/>
      <c r="D593"/>
      <c r="E593"/>
      <c r="F593"/>
      <c r="G593"/>
    </row>
    <row r="594" spans="1:7" ht="15.75">
      <c r="A594"/>
      <c r="B594"/>
      <c r="C594"/>
      <c r="D594"/>
      <c r="E594"/>
      <c r="F594"/>
      <c r="G594"/>
    </row>
    <row r="595" spans="1:7" ht="15.75">
      <c r="A595"/>
      <c r="B595"/>
      <c r="C595"/>
      <c r="D595"/>
      <c r="E595"/>
      <c r="F595"/>
      <c r="G595"/>
    </row>
    <row r="596" spans="1:7" ht="15.75">
      <c r="A596"/>
      <c r="B596"/>
      <c r="C596"/>
      <c r="D596"/>
      <c r="E596"/>
      <c r="F596"/>
      <c r="G596"/>
    </row>
    <row r="597" spans="1:7" ht="15.75">
      <c r="A597"/>
      <c r="B597"/>
      <c r="C597"/>
      <c r="D597"/>
      <c r="E597"/>
      <c r="F597"/>
      <c r="G597"/>
    </row>
    <row r="598" spans="1:7" ht="15.75">
      <c r="A598"/>
      <c r="B598"/>
      <c r="C598"/>
      <c r="D598"/>
      <c r="E598"/>
      <c r="F598"/>
      <c r="G598"/>
    </row>
    <row r="599" spans="1:7" ht="15.75">
      <c r="A599"/>
      <c r="B599"/>
      <c r="C599"/>
      <c r="D599"/>
      <c r="E599"/>
      <c r="F599"/>
      <c r="G599"/>
    </row>
    <row r="600" spans="1:7" ht="15.75">
      <c r="A600"/>
      <c r="B600"/>
      <c r="C600"/>
      <c r="D600"/>
      <c r="E600"/>
      <c r="F600"/>
      <c r="G600"/>
    </row>
    <row r="601" spans="1:7" ht="15.75">
      <c r="A601"/>
      <c r="B601"/>
      <c r="C601"/>
      <c r="D601"/>
      <c r="E601"/>
      <c r="F601"/>
      <c r="G601"/>
    </row>
    <row r="602" spans="1:7" ht="15.75">
      <c r="A602"/>
      <c r="B602"/>
      <c r="C602"/>
      <c r="D602"/>
      <c r="E602"/>
      <c r="F602"/>
      <c r="G602"/>
    </row>
    <row r="603" spans="1:7" ht="15.75">
      <c r="A603"/>
      <c r="B603"/>
      <c r="C603"/>
      <c r="D603"/>
      <c r="E603"/>
      <c r="F603"/>
      <c r="G603"/>
    </row>
    <row r="604" spans="1:7" ht="15.75">
      <c r="A604"/>
      <c r="B604"/>
      <c r="C604"/>
      <c r="D604"/>
      <c r="E604"/>
      <c r="F604"/>
      <c r="G604"/>
    </row>
    <row r="605" spans="1:7" ht="15.75">
      <c r="A605"/>
      <c r="B605"/>
      <c r="C605"/>
      <c r="D605"/>
      <c r="E605"/>
      <c r="F605"/>
      <c r="G605"/>
    </row>
    <row r="606" spans="1:7" ht="15.75">
      <c r="A606"/>
      <c r="B606"/>
      <c r="C606"/>
      <c r="D606"/>
      <c r="E606"/>
      <c r="F606"/>
      <c r="G606"/>
    </row>
    <row r="607" spans="1:7" ht="15.75">
      <c r="A607"/>
      <c r="B607"/>
      <c r="C607"/>
      <c r="D607"/>
      <c r="E607"/>
      <c r="F607"/>
      <c r="G607"/>
    </row>
    <row r="608" spans="1:7" ht="15.75">
      <c r="A608"/>
      <c r="B608"/>
      <c r="C608"/>
      <c r="D608"/>
      <c r="E608"/>
      <c r="F608"/>
      <c r="G608"/>
    </row>
    <row r="609" spans="1:7" ht="15.75">
      <c r="A609"/>
      <c r="B609"/>
      <c r="C609"/>
      <c r="D609"/>
      <c r="E609"/>
      <c r="F609"/>
      <c r="G609"/>
    </row>
    <row r="610" spans="1:7" ht="15.75">
      <c r="A610"/>
      <c r="B610"/>
      <c r="C610"/>
      <c r="D610"/>
      <c r="E610"/>
      <c r="F610"/>
      <c r="G610"/>
    </row>
    <row r="611" spans="1:7" ht="15.75">
      <c r="A611"/>
      <c r="B611"/>
      <c r="C611"/>
      <c r="D611"/>
      <c r="E611"/>
      <c r="F611"/>
      <c r="G611"/>
    </row>
    <row r="612" spans="1:7" ht="15.75">
      <c r="A612"/>
      <c r="B612"/>
      <c r="C612"/>
      <c r="D612"/>
      <c r="E612"/>
      <c r="F612"/>
      <c r="G612"/>
    </row>
    <row r="613" spans="1:7" ht="15.75">
      <c r="A613"/>
      <c r="B613"/>
      <c r="C613"/>
      <c r="D613"/>
      <c r="E613"/>
      <c r="F613"/>
      <c r="G613"/>
    </row>
    <row r="614" spans="1:7" ht="15.75">
      <c r="A614"/>
      <c r="B614"/>
      <c r="C614"/>
      <c r="D614"/>
      <c r="E614"/>
      <c r="F614"/>
      <c r="G614"/>
    </row>
    <row r="615" spans="1:7" ht="15.75">
      <c r="A615"/>
      <c r="B615"/>
      <c r="C615"/>
      <c r="D615"/>
      <c r="E615"/>
      <c r="F615"/>
      <c r="G615"/>
    </row>
    <row r="616" spans="1:7" ht="15.75">
      <c r="A616"/>
      <c r="B616"/>
      <c r="C616"/>
      <c r="D616"/>
      <c r="E616"/>
      <c r="F616"/>
      <c r="G616"/>
    </row>
    <row r="617" spans="1:7" ht="15.75">
      <c r="A617"/>
      <c r="B617"/>
      <c r="C617"/>
      <c r="D617"/>
      <c r="E617"/>
      <c r="F617"/>
      <c r="G617"/>
    </row>
    <row r="618" spans="1:7" ht="15.75">
      <c r="A618"/>
      <c r="B618"/>
      <c r="C618"/>
      <c r="D618"/>
      <c r="E618"/>
      <c r="F618"/>
      <c r="G618"/>
    </row>
    <row r="619" spans="1:7" ht="15.75">
      <c r="A619"/>
      <c r="B619"/>
      <c r="C619"/>
      <c r="D619"/>
      <c r="E619"/>
      <c r="F619"/>
      <c r="G619"/>
    </row>
    <row r="620" spans="1:7" ht="15.75">
      <c r="A620"/>
      <c r="B620"/>
      <c r="C620"/>
      <c r="D620"/>
      <c r="E620"/>
      <c r="F620"/>
      <c r="G620"/>
    </row>
    <row r="621" spans="1:7" ht="15.75">
      <c r="A621"/>
      <c r="B621"/>
      <c r="C621"/>
      <c r="D621"/>
      <c r="E621"/>
      <c r="F621"/>
      <c r="G621"/>
    </row>
    <row r="622" spans="1:7" ht="15.75">
      <c r="A622"/>
      <c r="B622"/>
      <c r="C622"/>
      <c r="D622"/>
      <c r="E622"/>
      <c r="F622"/>
      <c r="G622"/>
    </row>
    <row r="623" spans="1:7" ht="15.75">
      <c r="A623"/>
      <c r="B623"/>
      <c r="C623"/>
      <c r="D623"/>
      <c r="E623"/>
      <c r="F623"/>
      <c r="G623"/>
    </row>
    <row r="624" spans="1:7" ht="15.75">
      <c r="A624"/>
      <c r="B624"/>
      <c r="C624"/>
      <c r="D624"/>
      <c r="E624"/>
      <c r="F624"/>
      <c r="G624"/>
    </row>
    <row r="625" spans="1:7" ht="15.75">
      <c r="A625"/>
      <c r="B625"/>
      <c r="C625"/>
      <c r="D625"/>
      <c r="E625"/>
      <c r="F625"/>
      <c r="G625"/>
    </row>
    <row r="626" spans="1:7" ht="15.75">
      <c r="A626"/>
      <c r="B626"/>
      <c r="C626"/>
      <c r="D626"/>
      <c r="E626"/>
      <c r="F626"/>
      <c r="G626"/>
    </row>
    <row r="627" spans="1:7" ht="15.75">
      <c r="A627"/>
      <c r="B627"/>
      <c r="C627"/>
      <c r="D627"/>
      <c r="E627"/>
      <c r="F627"/>
      <c r="G627"/>
    </row>
    <row r="628" spans="1:7" ht="15.75">
      <c r="A628"/>
      <c r="B628"/>
      <c r="C628"/>
      <c r="D628"/>
      <c r="E628"/>
      <c r="F628"/>
      <c r="G628"/>
    </row>
    <row r="629" spans="1:7" ht="15.75">
      <c r="A629"/>
      <c r="B629"/>
      <c r="C629"/>
      <c r="D629"/>
      <c r="E629"/>
      <c r="F629"/>
      <c r="G629"/>
    </row>
    <row r="630" spans="1:7" ht="15.75">
      <c r="A630"/>
      <c r="B630"/>
      <c r="C630"/>
      <c r="D630"/>
      <c r="E630"/>
      <c r="F630"/>
      <c r="G630"/>
    </row>
    <row r="631" spans="1:7" ht="15.75">
      <c r="A631"/>
      <c r="B631"/>
      <c r="C631"/>
      <c r="D631"/>
      <c r="E631"/>
      <c r="F631"/>
      <c r="G631"/>
    </row>
    <row r="632" spans="1:7" ht="15.75">
      <c r="A632"/>
      <c r="B632"/>
      <c r="C632"/>
      <c r="D632"/>
      <c r="E632"/>
      <c r="F632"/>
      <c r="G632"/>
    </row>
    <row r="633" spans="1:7" ht="15.75">
      <c r="A633"/>
      <c r="B633"/>
      <c r="C633"/>
      <c r="D633"/>
      <c r="E633"/>
      <c r="F633"/>
      <c r="G633"/>
    </row>
    <row r="634" spans="1:7" ht="15.75">
      <c r="A634"/>
      <c r="B634"/>
      <c r="C634"/>
      <c r="D634"/>
      <c r="E634"/>
      <c r="F634"/>
      <c r="G634"/>
    </row>
    <row r="635" spans="1:7" ht="15.75">
      <c r="A635"/>
      <c r="B635"/>
      <c r="C635"/>
      <c r="D635"/>
      <c r="E635"/>
      <c r="F635"/>
      <c r="G635"/>
    </row>
    <row r="636" spans="1:7" ht="15.75">
      <c r="A636"/>
      <c r="B636"/>
      <c r="C636"/>
      <c r="D636"/>
      <c r="E636"/>
      <c r="F636"/>
      <c r="G636"/>
    </row>
    <row r="637" spans="1:7" ht="15.75">
      <c r="A637"/>
      <c r="B637"/>
      <c r="C637"/>
      <c r="D637"/>
      <c r="E637"/>
      <c r="F637"/>
      <c r="G637"/>
    </row>
    <row r="638" spans="1:7" ht="15.75">
      <c r="A638"/>
      <c r="B638"/>
      <c r="C638"/>
      <c r="D638"/>
      <c r="E638"/>
      <c r="F638"/>
      <c r="G638"/>
    </row>
    <row r="639" spans="1:7" ht="15.75">
      <c r="A639"/>
      <c r="B639"/>
      <c r="C639"/>
      <c r="D639"/>
      <c r="E639"/>
      <c r="F639"/>
      <c r="G639"/>
    </row>
    <row r="640" spans="1:7" ht="15.75">
      <c r="A640"/>
      <c r="B640"/>
      <c r="C640"/>
      <c r="D640"/>
      <c r="E640"/>
      <c r="F640"/>
      <c r="G640"/>
    </row>
    <row r="641" spans="1:7" ht="15.75">
      <c r="A641"/>
      <c r="B641"/>
      <c r="C641"/>
      <c r="D641"/>
      <c r="E641"/>
      <c r="F641"/>
      <c r="G641"/>
    </row>
    <row r="642" spans="1:7" ht="15.75">
      <c r="A642"/>
      <c r="B642"/>
      <c r="C642"/>
      <c r="D642"/>
      <c r="E642"/>
      <c r="F642"/>
      <c r="G642"/>
    </row>
    <row r="643" spans="1:7" ht="15.75">
      <c r="A643"/>
      <c r="B643"/>
      <c r="C643"/>
      <c r="D643"/>
      <c r="E643"/>
      <c r="F643"/>
      <c r="G643"/>
    </row>
    <row r="644" spans="1:7" ht="15.75">
      <c r="A644"/>
      <c r="B644"/>
      <c r="C644"/>
      <c r="D644"/>
      <c r="E644"/>
      <c r="F644"/>
      <c r="G644"/>
    </row>
    <row r="645" spans="1:7" ht="15.75">
      <c r="A645"/>
      <c r="B645"/>
      <c r="C645"/>
      <c r="D645"/>
      <c r="E645"/>
      <c r="F645"/>
      <c r="G645"/>
    </row>
    <row r="646" spans="1:7" ht="15.75">
      <c r="A646"/>
      <c r="B646"/>
      <c r="C646"/>
      <c r="D646"/>
      <c r="E646"/>
      <c r="F646"/>
      <c r="G646"/>
    </row>
    <row r="647" spans="1:7" ht="15.75">
      <c r="A647"/>
      <c r="B647"/>
      <c r="C647"/>
      <c r="D647"/>
      <c r="E647"/>
      <c r="F647"/>
      <c r="G647"/>
    </row>
    <row r="648" spans="1:7" ht="15.75">
      <c r="A648"/>
      <c r="B648"/>
      <c r="C648"/>
      <c r="D648"/>
      <c r="E648"/>
      <c r="F648"/>
      <c r="G648"/>
    </row>
    <row r="649" spans="1:7" ht="15.75">
      <c r="A649"/>
      <c r="B649"/>
      <c r="C649"/>
      <c r="D649"/>
      <c r="E649"/>
      <c r="F649"/>
      <c r="G649"/>
    </row>
    <row r="650" spans="1:7" ht="15.75">
      <c r="A650"/>
      <c r="B650"/>
      <c r="C650"/>
      <c r="D650"/>
      <c r="E650"/>
      <c r="F650"/>
      <c r="G650"/>
    </row>
    <row r="651" spans="1:7" ht="15.75">
      <c r="A651"/>
      <c r="B651"/>
      <c r="C651"/>
      <c r="D651"/>
      <c r="E651"/>
      <c r="F651"/>
      <c r="G651"/>
    </row>
    <row r="652" spans="1:7" ht="15.75">
      <c r="A652"/>
      <c r="B652"/>
      <c r="C652"/>
      <c r="D652"/>
      <c r="E652"/>
      <c r="F652"/>
      <c r="G652"/>
    </row>
    <row r="653" spans="1:7" ht="15.75">
      <c r="A653"/>
      <c r="B653"/>
      <c r="C653"/>
      <c r="D653"/>
      <c r="E653"/>
      <c r="F653"/>
      <c r="G653"/>
    </row>
    <row r="654" spans="1:7" ht="15.75">
      <c r="A654"/>
      <c r="B654"/>
      <c r="C654"/>
      <c r="D654"/>
      <c r="E654"/>
      <c r="F654"/>
      <c r="G654"/>
    </row>
    <row r="655" spans="1:7" ht="15.75">
      <c r="A655"/>
      <c r="B655"/>
      <c r="C655" s="381"/>
      <c r="D655" s="381"/>
      <c r="E655" s="381"/>
      <c r="F655" s="381"/>
      <c r="G655" s="381"/>
    </row>
    <row r="656" spans="1:7" ht="15.75">
      <c r="A656"/>
      <c r="B656"/>
      <c r="C656" s="381"/>
      <c r="D656" s="381"/>
      <c r="E656" s="381"/>
      <c r="F656" s="381"/>
      <c r="G656" s="381"/>
    </row>
    <row r="657" spans="1:7" ht="15.75">
      <c r="A657"/>
      <c r="B657"/>
      <c r="C657" s="381"/>
      <c r="D657" s="381"/>
      <c r="E657" s="381"/>
      <c r="F657" s="381"/>
      <c r="G657" s="381"/>
    </row>
    <row r="658" spans="1:7" ht="15.75">
      <c r="A658"/>
      <c r="B658"/>
      <c r="C658" s="381"/>
      <c r="D658" s="381"/>
      <c r="E658" s="381"/>
      <c r="F658" s="381"/>
      <c r="G658" s="381"/>
    </row>
    <row r="659" spans="1:7" ht="15.75">
      <c r="A659"/>
      <c r="B659"/>
      <c r="C659" s="381"/>
      <c r="D659" s="381"/>
      <c r="E659" s="381"/>
      <c r="F659" s="381"/>
      <c r="G659" s="381"/>
    </row>
    <row r="660" spans="1:7" ht="15.75">
      <c r="A660"/>
      <c r="B660"/>
      <c r="C660" s="381"/>
      <c r="D660" s="381"/>
      <c r="E660" s="381"/>
      <c r="F660" s="381"/>
      <c r="G660" s="381"/>
    </row>
    <row r="661" spans="1:7" ht="15.75">
      <c r="A661"/>
      <c r="B661"/>
      <c r="C661" s="381"/>
      <c r="D661" s="381"/>
      <c r="E661" s="381"/>
      <c r="F661" s="381"/>
      <c r="G661" s="381"/>
    </row>
    <row r="662" spans="1:7" ht="15.75">
      <c r="A662"/>
      <c r="B662"/>
      <c r="C662" s="381"/>
      <c r="D662" s="381"/>
      <c r="E662" s="381"/>
      <c r="F662" s="381"/>
      <c r="G662" s="381"/>
    </row>
    <row r="663" spans="1:7" ht="15.75">
      <c r="A663"/>
      <c r="B663"/>
      <c r="C663" s="381"/>
      <c r="D663" s="381"/>
      <c r="E663" s="381"/>
      <c r="F663" s="381"/>
      <c r="G663" s="381"/>
    </row>
    <row r="664" spans="1:7" ht="15.75">
      <c r="A664"/>
      <c r="B664"/>
      <c r="C664" s="381"/>
      <c r="D664" s="381"/>
      <c r="E664" s="381"/>
      <c r="F664" s="381"/>
      <c r="G664" s="381"/>
    </row>
    <row r="665" spans="1:7" ht="15.75">
      <c r="A665"/>
      <c r="B665"/>
      <c r="C665" s="381"/>
      <c r="D665" s="381"/>
      <c r="E665" s="381"/>
      <c r="F665" s="381"/>
      <c r="G665" s="381"/>
    </row>
    <row r="666" spans="1:7" ht="15.75">
      <c r="A666"/>
      <c r="B666"/>
      <c r="C666" s="381"/>
      <c r="D666" s="381"/>
      <c r="E666" s="381"/>
      <c r="F666" s="381"/>
      <c r="G666" s="381"/>
    </row>
    <row r="667" spans="1:7" ht="15.75">
      <c r="A667"/>
      <c r="B667"/>
      <c r="C667" s="381"/>
      <c r="D667" s="381"/>
      <c r="E667" s="381"/>
      <c r="F667" s="381"/>
      <c r="G667" s="381"/>
    </row>
    <row r="668" spans="1:7" ht="15.75">
      <c r="A668"/>
      <c r="B668"/>
      <c r="C668" s="381"/>
      <c r="D668" s="381"/>
      <c r="E668" s="381"/>
      <c r="F668" s="381"/>
      <c r="G668" s="381"/>
    </row>
    <row r="669" spans="1:7" ht="15.75">
      <c r="A669"/>
      <c r="B669"/>
      <c r="C669" s="381"/>
      <c r="D669" s="381"/>
      <c r="E669" s="381"/>
      <c r="F669" s="381"/>
      <c r="G669" s="381"/>
    </row>
    <row r="670" spans="1:7" ht="15.75">
      <c r="A670"/>
      <c r="B670"/>
      <c r="C670" s="381"/>
      <c r="D670" s="381"/>
      <c r="E670" s="381"/>
      <c r="F670" s="381"/>
      <c r="G670" s="381"/>
    </row>
    <row r="671" spans="1:7" ht="15.75">
      <c r="A671"/>
      <c r="B671"/>
      <c r="C671"/>
      <c r="D671"/>
      <c r="E671"/>
      <c r="F671"/>
      <c r="G671"/>
    </row>
    <row r="672" spans="1:7" ht="15.75">
      <c r="A672"/>
      <c r="B672"/>
      <c r="C672"/>
      <c r="D672"/>
      <c r="E672"/>
      <c r="F672"/>
      <c r="G672"/>
    </row>
    <row r="673" spans="1:7" ht="15.75">
      <c r="A673"/>
      <c r="B673"/>
      <c r="C673"/>
      <c r="D673"/>
      <c r="E673"/>
      <c r="F673"/>
      <c r="G673"/>
    </row>
    <row r="674" spans="1:7" ht="15.75">
      <c r="A674"/>
      <c r="B674"/>
      <c r="C674"/>
      <c r="D674"/>
      <c r="E674"/>
      <c r="F674"/>
      <c r="G674"/>
    </row>
    <row r="675" spans="1:7" ht="15.75">
      <c r="A675"/>
      <c r="B675"/>
      <c r="C675"/>
      <c r="D675"/>
      <c r="E675"/>
      <c r="F675"/>
      <c r="G675"/>
    </row>
    <row r="676" spans="1:7" ht="15.75">
      <c r="A676"/>
      <c r="B676"/>
      <c r="C676"/>
      <c r="D676"/>
      <c r="E676"/>
      <c r="F676"/>
      <c r="G676"/>
    </row>
    <row r="677" spans="1:7" ht="15.75">
      <c r="A677"/>
      <c r="B677"/>
      <c r="C677"/>
      <c r="D677"/>
      <c r="E677"/>
      <c r="F677"/>
      <c r="G677"/>
    </row>
    <row r="678" spans="1:7" ht="15.75">
      <c r="A678"/>
      <c r="B678"/>
      <c r="C678"/>
      <c r="D678"/>
      <c r="E678"/>
      <c r="F678"/>
      <c r="G678"/>
    </row>
    <row r="679" spans="1:7" ht="15.75">
      <c r="A679"/>
      <c r="B679"/>
      <c r="C679"/>
      <c r="D679"/>
      <c r="E679"/>
      <c r="F679"/>
      <c r="G679"/>
    </row>
    <row r="680" spans="1:7" ht="15.75">
      <c r="A680"/>
      <c r="B680"/>
      <c r="C680"/>
      <c r="D680"/>
      <c r="E680"/>
      <c r="F680"/>
      <c r="G680"/>
    </row>
    <row r="681" spans="1:7" ht="15.75">
      <c r="A681"/>
      <c r="B681"/>
      <c r="C681"/>
      <c r="D681"/>
      <c r="E681"/>
      <c r="F681"/>
      <c r="G681"/>
    </row>
    <row r="682" spans="1:7" ht="15.75">
      <c r="A682"/>
      <c r="B682"/>
      <c r="C682"/>
      <c r="D682"/>
      <c r="E682"/>
      <c r="F682"/>
      <c r="G682"/>
    </row>
    <row r="683" spans="1:7" ht="15.75">
      <c r="A683"/>
      <c r="B683"/>
      <c r="C683"/>
      <c r="D683"/>
      <c r="E683"/>
      <c r="F683"/>
      <c r="G683"/>
    </row>
    <row r="684" spans="1:7" ht="15.75">
      <c r="A684"/>
      <c r="B684"/>
      <c r="C684"/>
      <c r="D684"/>
      <c r="E684"/>
      <c r="F684"/>
      <c r="G684"/>
    </row>
    <row r="685" spans="1:7" ht="15.75">
      <c r="A685"/>
      <c r="B685"/>
      <c r="C685"/>
      <c r="D685"/>
      <c r="E685"/>
      <c r="F685"/>
      <c r="G685"/>
    </row>
    <row r="686" spans="1:7" ht="15.75">
      <c r="A686"/>
      <c r="B686"/>
      <c r="C686"/>
      <c r="D686"/>
      <c r="E686"/>
      <c r="F686"/>
      <c r="G686"/>
    </row>
    <row r="687" spans="1:7" ht="15.75">
      <c r="A687"/>
      <c r="B687"/>
      <c r="C687"/>
      <c r="D687"/>
      <c r="E687"/>
      <c r="F687"/>
      <c r="G687"/>
    </row>
    <row r="688" spans="1:7" ht="15.75">
      <c r="A688"/>
      <c r="B688"/>
      <c r="C688"/>
      <c r="D688"/>
      <c r="E688"/>
      <c r="F688"/>
      <c r="G688"/>
    </row>
    <row r="689" spans="1:7" ht="15.75">
      <c r="A689"/>
      <c r="B689"/>
      <c r="C689"/>
      <c r="D689"/>
      <c r="E689"/>
      <c r="F689"/>
      <c r="G689"/>
    </row>
    <row r="690" spans="1:7" ht="15.75">
      <c r="A690"/>
      <c r="B690"/>
      <c r="C690"/>
      <c r="D690"/>
      <c r="E690"/>
      <c r="F690"/>
      <c r="G690"/>
    </row>
    <row r="691" spans="1:7" ht="15.75">
      <c r="A691"/>
      <c r="B691"/>
      <c r="C691"/>
      <c r="D691"/>
      <c r="E691"/>
      <c r="F691"/>
      <c r="G691"/>
    </row>
    <row r="692" spans="1:7" ht="15.75">
      <c r="A692"/>
      <c r="B692"/>
      <c r="C692"/>
      <c r="D692"/>
      <c r="E692"/>
      <c r="F692"/>
      <c r="G692"/>
    </row>
    <row r="693" spans="1:7" ht="15.75">
      <c r="A693"/>
      <c r="B693"/>
      <c r="C693"/>
      <c r="D693"/>
      <c r="E693"/>
      <c r="F693"/>
      <c r="G693"/>
    </row>
    <row r="694" spans="1:7" ht="15.75">
      <c r="A694"/>
      <c r="B694"/>
      <c r="C694"/>
      <c r="D694"/>
      <c r="E694"/>
      <c r="F694"/>
      <c r="G694"/>
    </row>
    <row r="695" spans="1:7" ht="15.75">
      <c r="A695"/>
      <c r="B695"/>
      <c r="C695"/>
      <c r="D695"/>
      <c r="E695"/>
      <c r="F695"/>
      <c r="G695"/>
    </row>
    <row r="696" spans="1:7" ht="15.75">
      <c r="A696"/>
      <c r="B696"/>
      <c r="C696"/>
      <c r="D696"/>
      <c r="E696"/>
      <c r="F696"/>
      <c r="G696"/>
    </row>
    <row r="697" spans="1:7" ht="15.75">
      <c r="A697"/>
      <c r="B697"/>
      <c r="C697"/>
      <c r="D697"/>
      <c r="E697"/>
      <c r="F697"/>
      <c r="G697"/>
    </row>
    <row r="698" spans="1:7" ht="15.75">
      <c r="A698"/>
      <c r="B698"/>
      <c r="C698"/>
      <c r="D698"/>
      <c r="E698"/>
      <c r="F698"/>
      <c r="G698"/>
    </row>
    <row r="699" spans="1:7" ht="15.75">
      <c r="A699"/>
      <c r="B699"/>
      <c r="C699"/>
      <c r="D699"/>
      <c r="E699"/>
      <c r="F699"/>
      <c r="G699"/>
    </row>
    <row r="700" spans="1:7" ht="15.75">
      <c r="A700"/>
      <c r="B700"/>
      <c r="C700"/>
      <c r="D700"/>
      <c r="E700"/>
      <c r="F700"/>
      <c r="G700"/>
    </row>
    <row r="701" spans="1:7" ht="15.75">
      <c r="A701"/>
      <c r="B701"/>
      <c r="C701"/>
      <c r="D701"/>
      <c r="E701"/>
      <c r="F701"/>
      <c r="G701"/>
    </row>
    <row r="702" spans="1:7" ht="15.75">
      <c r="A702"/>
      <c r="B702"/>
      <c r="C702"/>
      <c r="D702"/>
      <c r="E702"/>
      <c r="F702"/>
      <c r="G702"/>
    </row>
    <row r="703" spans="1:7" ht="15.75">
      <c r="A703"/>
      <c r="B703"/>
      <c r="C703"/>
      <c r="D703"/>
      <c r="E703"/>
      <c r="F703"/>
      <c r="G703"/>
    </row>
    <row r="704" spans="1:7" ht="15.75">
      <c r="A704"/>
      <c r="B704"/>
      <c r="C704"/>
      <c r="D704"/>
      <c r="E704"/>
      <c r="F704"/>
      <c r="G704"/>
    </row>
    <row r="705" spans="1:7" ht="15.75">
      <c r="A705"/>
      <c r="B705"/>
      <c r="C705"/>
      <c r="D705"/>
      <c r="E705"/>
      <c r="F705"/>
      <c r="G705"/>
    </row>
    <row r="706" spans="1:7" ht="15.75">
      <c r="A706"/>
      <c r="B706"/>
      <c r="C706"/>
      <c r="D706"/>
      <c r="E706"/>
      <c r="F706"/>
      <c r="G706"/>
    </row>
    <row r="707" spans="1:7" ht="15.75">
      <c r="A707"/>
      <c r="B707"/>
      <c r="C707"/>
      <c r="D707"/>
      <c r="E707"/>
      <c r="F707"/>
      <c r="G707"/>
    </row>
    <row r="708" spans="1:7" ht="15.75">
      <c r="A708"/>
      <c r="B708"/>
      <c r="C708"/>
      <c r="D708"/>
      <c r="E708"/>
      <c r="F708"/>
      <c r="G708"/>
    </row>
    <row r="709" spans="1:7" ht="15.75">
      <c r="A709"/>
      <c r="B709"/>
      <c r="C709"/>
      <c r="D709"/>
      <c r="E709"/>
      <c r="F709"/>
      <c r="G709"/>
    </row>
    <row r="710" spans="1:7" ht="15.75">
      <c r="A710"/>
      <c r="B710"/>
      <c r="C710"/>
      <c r="D710"/>
      <c r="E710"/>
      <c r="F710"/>
      <c r="G710"/>
    </row>
    <row r="711" spans="1:7" ht="15.75">
      <c r="A711"/>
      <c r="B711"/>
      <c r="C711"/>
      <c r="D711"/>
      <c r="E711"/>
      <c r="F711"/>
      <c r="G711"/>
    </row>
    <row r="712" spans="1:7" ht="15.75">
      <c r="A712"/>
      <c r="B712"/>
      <c r="C712"/>
      <c r="D712"/>
      <c r="E712"/>
      <c r="F712"/>
      <c r="G712"/>
    </row>
    <row r="713" spans="1:7" ht="15.75">
      <c r="A713"/>
      <c r="B713"/>
      <c r="C713"/>
      <c r="D713"/>
      <c r="E713"/>
      <c r="F713"/>
      <c r="G713"/>
    </row>
    <row r="714" spans="1:7" ht="15.75">
      <c r="A714"/>
      <c r="B714"/>
      <c r="C714"/>
      <c r="D714"/>
      <c r="E714"/>
      <c r="F714"/>
      <c r="G714"/>
    </row>
    <row r="715" spans="1:7" ht="15.75">
      <c r="A715"/>
      <c r="B715"/>
      <c r="C715"/>
      <c r="D715"/>
      <c r="E715"/>
      <c r="F715"/>
      <c r="G715"/>
    </row>
    <row r="716" spans="1:7" ht="15.75">
      <c r="A716"/>
      <c r="B716"/>
      <c r="C716"/>
      <c r="D716"/>
      <c r="E716"/>
      <c r="F716"/>
      <c r="G716"/>
    </row>
    <row r="717" spans="1:7" ht="15.75">
      <c r="A717"/>
      <c r="B717"/>
      <c r="C717"/>
      <c r="D717"/>
      <c r="E717"/>
      <c r="F717"/>
      <c r="G717"/>
    </row>
    <row r="718" spans="1:7" ht="15.75">
      <c r="A718"/>
      <c r="B718"/>
      <c r="C718"/>
      <c r="D718"/>
      <c r="E718"/>
      <c r="F718"/>
      <c r="G718"/>
    </row>
    <row r="719" spans="1:7" ht="15.75">
      <c r="A719"/>
      <c r="B719"/>
      <c r="C719"/>
      <c r="D719"/>
      <c r="E719"/>
      <c r="F719"/>
      <c r="G719"/>
    </row>
    <row r="720" spans="1:7" ht="15.75">
      <c r="A720"/>
      <c r="B720"/>
      <c r="C720"/>
      <c r="D720"/>
      <c r="E720"/>
      <c r="F720"/>
      <c r="G720"/>
    </row>
    <row r="721" spans="1:7" ht="15.75">
      <c r="A721"/>
      <c r="B721"/>
      <c r="C721"/>
      <c r="D721"/>
      <c r="E721"/>
      <c r="F721"/>
      <c r="G721"/>
    </row>
    <row r="722" spans="1:7" ht="15.75">
      <c r="A722"/>
      <c r="B722"/>
      <c r="C722"/>
      <c r="D722"/>
      <c r="E722"/>
      <c r="F722"/>
      <c r="G722"/>
    </row>
    <row r="723" spans="1:7" ht="15.75">
      <c r="A723"/>
      <c r="B723"/>
      <c r="C723"/>
      <c r="D723"/>
      <c r="E723"/>
      <c r="F723"/>
      <c r="G723"/>
    </row>
    <row r="724" spans="1:7" ht="15.75">
      <c r="A724"/>
      <c r="B724"/>
      <c r="C724"/>
      <c r="D724"/>
      <c r="E724"/>
      <c r="F724"/>
      <c r="G724"/>
    </row>
    <row r="725" spans="1:7" ht="15.75">
      <c r="A725"/>
      <c r="B725"/>
      <c r="C725"/>
      <c r="D725"/>
      <c r="E725"/>
      <c r="F725"/>
      <c r="G725"/>
    </row>
    <row r="726" spans="1:7" ht="15.75">
      <c r="A726"/>
      <c r="B726"/>
      <c r="C726"/>
      <c r="D726"/>
      <c r="E726"/>
      <c r="F726"/>
      <c r="G726"/>
    </row>
    <row r="727" spans="1:7" ht="15.75">
      <c r="A727"/>
      <c r="B727"/>
      <c r="C727"/>
      <c r="D727"/>
      <c r="E727"/>
      <c r="F727"/>
      <c r="G727"/>
    </row>
    <row r="728" spans="1:7" ht="15.75">
      <c r="A728"/>
      <c r="B728"/>
      <c r="C728"/>
      <c r="D728"/>
      <c r="E728"/>
      <c r="F728"/>
      <c r="G728"/>
    </row>
    <row r="729" spans="1:7" ht="15.75">
      <c r="A729"/>
      <c r="B729"/>
      <c r="C729"/>
      <c r="D729"/>
      <c r="E729"/>
      <c r="F729"/>
      <c r="G729"/>
    </row>
    <row r="730" spans="1:7" ht="15.75">
      <c r="A730"/>
      <c r="B730"/>
      <c r="C730"/>
      <c r="D730"/>
      <c r="E730"/>
      <c r="F730"/>
      <c r="G730"/>
    </row>
    <row r="731" spans="1:7" ht="15.75">
      <c r="A731"/>
      <c r="B731"/>
      <c r="C731"/>
      <c r="D731"/>
      <c r="E731"/>
      <c r="F731"/>
      <c r="G731"/>
    </row>
    <row r="732" spans="1:7" ht="15.75">
      <c r="A732"/>
      <c r="B732"/>
      <c r="C732"/>
      <c r="D732"/>
      <c r="E732"/>
      <c r="F732"/>
      <c r="G732"/>
    </row>
    <row r="733" spans="1:7" ht="15.75">
      <c r="A733"/>
      <c r="B733"/>
      <c r="C733"/>
      <c r="D733"/>
      <c r="E733"/>
      <c r="F733"/>
      <c r="G733"/>
    </row>
    <row r="734" spans="1:7" ht="15.75">
      <c r="A734"/>
      <c r="B734"/>
      <c r="C734"/>
      <c r="D734"/>
      <c r="E734"/>
      <c r="F734"/>
      <c r="G734"/>
    </row>
    <row r="735" spans="1:7" ht="15.75">
      <c r="A735"/>
      <c r="B735"/>
      <c r="C735"/>
      <c r="D735"/>
      <c r="E735"/>
      <c r="F735"/>
      <c r="G735"/>
    </row>
    <row r="736" spans="1:7" ht="15.75">
      <c r="A736"/>
      <c r="B736"/>
      <c r="C736"/>
      <c r="D736"/>
      <c r="E736"/>
      <c r="F736"/>
      <c r="G736"/>
    </row>
    <row r="737" spans="1:7" ht="15.75">
      <c r="A737"/>
      <c r="B737"/>
      <c r="C737"/>
      <c r="D737"/>
      <c r="E737"/>
      <c r="F737"/>
      <c r="G737"/>
    </row>
    <row r="738" spans="1:7" ht="15.75">
      <c r="A738"/>
      <c r="B738"/>
      <c r="C738"/>
      <c r="D738"/>
      <c r="E738"/>
      <c r="F738"/>
      <c r="G738"/>
    </row>
    <row r="739" spans="1:7" ht="15.75">
      <c r="A739"/>
      <c r="B739"/>
      <c r="C739"/>
      <c r="D739"/>
      <c r="E739"/>
      <c r="F739"/>
      <c r="G739"/>
    </row>
    <row r="740" spans="1:7" ht="15.75">
      <c r="A740"/>
      <c r="B740"/>
      <c r="C740"/>
      <c r="D740"/>
      <c r="E740"/>
      <c r="F740"/>
      <c r="G740"/>
    </row>
    <row r="741" spans="1:7" ht="15.75">
      <c r="A741"/>
      <c r="B741"/>
      <c r="C741"/>
      <c r="D741"/>
      <c r="E741"/>
      <c r="F741"/>
      <c r="G741"/>
    </row>
    <row r="742" spans="1:7" ht="15.75">
      <c r="A742"/>
      <c r="B742"/>
      <c r="C742"/>
      <c r="D742"/>
      <c r="E742"/>
      <c r="F742"/>
      <c r="G742"/>
    </row>
    <row r="743" spans="1:7" ht="15.75">
      <c r="A743"/>
      <c r="B743"/>
      <c r="C743"/>
      <c r="D743"/>
      <c r="E743"/>
      <c r="F743"/>
      <c r="G743"/>
    </row>
    <row r="744" spans="1:7" ht="15.75">
      <c r="A744"/>
      <c r="B744"/>
      <c r="C744"/>
      <c r="D744"/>
      <c r="E744"/>
      <c r="F744"/>
      <c r="G744"/>
    </row>
    <row r="745" spans="1:7" ht="15.75">
      <c r="A745"/>
      <c r="B745"/>
      <c r="C745"/>
      <c r="D745"/>
      <c r="E745"/>
      <c r="F745"/>
      <c r="G745"/>
    </row>
    <row r="746" spans="1:7" ht="15.75">
      <c r="A746"/>
      <c r="B746"/>
      <c r="C746"/>
      <c r="D746"/>
      <c r="E746"/>
      <c r="F746"/>
      <c r="G746"/>
    </row>
    <row r="747" spans="1:7" ht="15.75">
      <c r="A747"/>
      <c r="B747"/>
      <c r="C747"/>
      <c r="D747"/>
      <c r="E747"/>
      <c r="F747"/>
      <c r="G747"/>
    </row>
    <row r="748" spans="1:7" ht="15.75">
      <c r="A748"/>
      <c r="B748"/>
      <c r="C748"/>
      <c r="D748"/>
      <c r="E748"/>
      <c r="F748"/>
      <c r="G748"/>
    </row>
    <row r="749" spans="1:7" ht="15.75">
      <c r="A749"/>
      <c r="B749"/>
      <c r="C749"/>
      <c r="D749"/>
      <c r="E749"/>
      <c r="F749"/>
      <c r="G749"/>
    </row>
    <row r="750" spans="1:7" ht="15.75">
      <c r="A750"/>
      <c r="B750"/>
      <c r="C750"/>
      <c r="D750"/>
      <c r="E750"/>
      <c r="F750"/>
      <c r="G750"/>
    </row>
    <row r="751" spans="1:7" ht="15.75">
      <c r="A751"/>
      <c r="B751"/>
      <c r="C751"/>
      <c r="D751"/>
      <c r="E751"/>
      <c r="F751"/>
      <c r="G751"/>
    </row>
    <row r="752" spans="1:7" ht="15.75">
      <c r="A752"/>
      <c r="B752"/>
      <c r="C752"/>
      <c r="D752"/>
      <c r="E752"/>
      <c r="F752"/>
      <c r="G752"/>
    </row>
    <row r="753" spans="1:7" ht="15.75">
      <c r="A753"/>
      <c r="B753"/>
      <c r="C753"/>
      <c r="D753"/>
      <c r="E753"/>
      <c r="F753"/>
      <c r="G753"/>
    </row>
    <row r="754" spans="1:7" ht="15.75">
      <c r="A754"/>
      <c r="B754"/>
      <c r="C754"/>
      <c r="D754"/>
      <c r="E754"/>
      <c r="F754"/>
      <c r="G754"/>
    </row>
    <row r="755" spans="1:7" ht="15.75">
      <c r="A755"/>
      <c r="B755"/>
      <c r="C755"/>
      <c r="D755"/>
      <c r="E755"/>
      <c r="F755"/>
      <c r="G755"/>
    </row>
    <row r="756" spans="1:7" ht="15.75">
      <c r="A756"/>
      <c r="B756"/>
      <c r="C756"/>
      <c r="D756"/>
      <c r="E756"/>
      <c r="F756"/>
      <c r="G756"/>
    </row>
    <row r="757" spans="1:7" ht="15.75">
      <c r="A757"/>
      <c r="B757"/>
      <c r="C757"/>
      <c r="D757"/>
      <c r="E757"/>
      <c r="F757"/>
      <c r="G757"/>
    </row>
    <row r="758" spans="1:7" ht="15.75">
      <c r="A758"/>
      <c r="B758"/>
      <c r="C758"/>
      <c r="D758"/>
      <c r="E758"/>
      <c r="F758"/>
      <c r="G758"/>
    </row>
    <row r="759" spans="1:7" ht="15.75">
      <c r="A759"/>
      <c r="B759"/>
      <c r="C759"/>
      <c r="D759"/>
      <c r="E759"/>
      <c r="F759"/>
      <c r="G759"/>
    </row>
    <row r="760" spans="1:7" ht="15.75">
      <c r="A760"/>
      <c r="B760"/>
      <c r="C760"/>
      <c r="D760"/>
      <c r="E760"/>
      <c r="F760"/>
      <c r="G760"/>
    </row>
    <row r="761" spans="1:7" ht="15.75">
      <c r="A761"/>
      <c r="B761"/>
      <c r="C761"/>
      <c r="D761"/>
      <c r="E761"/>
      <c r="F761"/>
      <c r="G761"/>
    </row>
    <row r="762" spans="1:7" ht="15.75">
      <c r="A762"/>
      <c r="B762"/>
      <c r="C762"/>
      <c r="D762"/>
      <c r="E762"/>
      <c r="F762"/>
      <c r="G762"/>
    </row>
    <row r="763" spans="1:7" ht="15.75">
      <c r="A763"/>
      <c r="B763"/>
      <c r="C763"/>
      <c r="D763"/>
      <c r="E763"/>
      <c r="F763"/>
      <c r="G763"/>
    </row>
    <row r="764" spans="1:7" ht="15.75">
      <c r="A764"/>
      <c r="B764"/>
      <c r="C764"/>
      <c r="D764"/>
      <c r="E764"/>
      <c r="F764"/>
      <c r="G764"/>
    </row>
    <row r="765" spans="1:7" ht="15.75">
      <c r="A765"/>
      <c r="B765"/>
      <c r="C765"/>
      <c r="D765"/>
      <c r="E765"/>
      <c r="F765"/>
      <c r="G765"/>
    </row>
    <row r="766" spans="1:7" ht="15.75">
      <c r="A766"/>
      <c r="B766"/>
      <c r="C766"/>
      <c r="D766"/>
      <c r="E766"/>
      <c r="F766"/>
      <c r="G766"/>
    </row>
    <row r="767" spans="1:7" ht="15.75">
      <c r="A767"/>
      <c r="B767"/>
      <c r="C767"/>
      <c r="D767"/>
      <c r="E767"/>
      <c r="F767"/>
      <c r="G767"/>
    </row>
    <row r="768" spans="1:7" ht="15.75">
      <c r="A768"/>
      <c r="B768"/>
      <c r="C768"/>
      <c r="D768"/>
      <c r="E768"/>
      <c r="F768"/>
      <c r="G768"/>
    </row>
    <row r="769" spans="1:7" ht="15.75">
      <c r="A769"/>
      <c r="B769"/>
      <c r="C769"/>
      <c r="D769"/>
      <c r="E769"/>
      <c r="F769"/>
      <c r="G769"/>
    </row>
    <row r="770" spans="1:7" ht="15.75">
      <c r="A770"/>
      <c r="B770"/>
      <c r="C770"/>
      <c r="D770"/>
      <c r="E770"/>
      <c r="F770"/>
      <c r="G770"/>
    </row>
    <row r="771" spans="1:7" ht="15.75">
      <c r="A771"/>
      <c r="B771"/>
      <c r="C771"/>
      <c r="D771"/>
      <c r="E771"/>
      <c r="F771"/>
      <c r="G771"/>
    </row>
    <row r="772" spans="1:7" ht="15.75">
      <c r="A772"/>
      <c r="B772"/>
      <c r="C772"/>
      <c r="D772"/>
      <c r="E772"/>
      <c r="F772"/>
      <c r="G772"/>
    </row>
    <row r="773" spans="1:7" ht="15.75">
      <c r="A773"/>
      <c r="B773"/>
      <c r="C773"/>
      <c r="D773"/>
      <c r="E773"/>
      <c r="F773"/>
      <c r="G773"/>
    </row>
    <row r="774" spans="1:7" ht="15.75">
      <c r="A774"/>
      <c r="B774"/>
      <c r="C774"/>
      <c r="D774"/>
      <c r="E774"/>
      <c r="F774"/>
      <c r="G774"/>
    </row>
    <row r="775" spans="1:7" ht="15.75">
      <c r="A775"/>
      <c r="B775"/>
      <c r="C775"/>
      <c r="D775"/>
      <c r="E775"/>
      <c r="F775"/>
      <c r="G775"/>
    </row>
    <row r="776" spans="1:7" ht="15.75">
      <c r="A776"/>
      <c r="B776"/>
      <c r="C776"/>
      <c r="D776"/>
      <c r="E776"/>
      <c r="F776"/>
      <c r="G776"/>
    </row>
    <row r="777" spans="1:7" ht="15.75">
      <c r="A777"/>
      <c r="B777"/>
      <c r="C777"/>
      <c r="D777"/>
      <c r="E777"/>
      <c r="F777"/>
      <c r="G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 s="380"/>
      <c r="B894" s="380"/>
      <c r="C894" s="380"/>
      <c r="D894" s="380"/>
      <c r="E894" s="380"/>
      <c r="F894" s="380"/>
      <c r="G894" s="380"/>
    </row>
    <row r="895" spans="1:7" ht="15.75">
      <c r="A895" s="380"/>
      <c r="B895" s="380"/>
      <c r="C895" s="380"/>
      <c r="D895" s="380"/>
      <c r="E895" s="380"/>
      <c r="F895" s="380"/>
      <c r="G895" s="380"/>
    </row>
    <row r="896" spans="1:7" ht="15.75">
      <c r="A896" s="380"/>
      <c r="B896" s="380"/>
      <c r="C896" s="380"/>
      <c r="D896" s="380"/>
      <c r="E896" s="380"/>
      <c r="F896" s="380"/>
      <c r="G896" s="380"/>
    </row>
    <row r="897" spans="1:7" ht="15.75">
      <c r="A897" s="380"/>
      <c r="B897" s="380"/>
      <c r="C897" s="380"/>
      <c r="D897" s="380"/>
      <c r="E897" s="380"/>
      <c r="F897" s="380"/>
      <c r="G897" s="380"/>
    </row>
    <row r="898" spans="1:7" ht="15.75">
      <c r="A898" s="380"/>
      <c r="B898" s="380"/>
      <c r="C898" s="380"/>
      <c r="D898" s="380"/>
      <c r="E898" s="380"/>
      <c r="F898" s="380"/>
      <c r="G898" s="380"/>
    </row>
    <row r="899" spans="1:7" ht="15.75">
      <c r="A899" s="380"/>
      <c r="B899" s="380"/>
      <c r="C899" s="380"/>
      <c r="D899" s="380"/>
      <c r="E899" s="380"/>
      <c r="F899" s="380"/>
      <c r="G899" s="380"/>
    </row>
    <row r="900" spans="1:7" ht="15.75">
      <c r="A900" s="380"/>
      <c r="B900" s="380"/>
      <c r="C900" s="380"/>
      <c r="D900" s="380"/>
      <c r="E900" s="380"/>
      <c r="F900" s="380"/>
      <c r="G900" s="380"/>
    </row>
    <row r="901" spans="1:7" ht="15.75">
      <c r="A901" s="380"/>
      <c r="B901" s="380"/>
      <c r="C901" s="380"/>
      <c r="D901" s="380"/>
      <c r="E901" s="380"/>
      <c r="F901" s="380"/>
      <c r="G901" s="380"/>
    </row>
    <row r="902" spans="1:7" ht="15.75">
      <c r="A902" s="380"/>
      <c r="B902" s="380"/>
      <c r="C902" s="380"/>
      <c r="D902" s="380"/>
      <c r="E902" s="380"/>
      <c r="F902" s="380"/>
      <c r="G902" s="380"/>
    </row>
    <row r="903" spans="1:7" ht="15.75">
      <c r="A903" s="380"/>
      <c r="B903" s="380"/>
      <c r="C903" s="380"/>
      <c r="D903" s="380"/>
      <c r="E903" s="380"/>
      <c r="F903" s="380"/>
      <c r="G903" s="380"/>
    </row>
    <row r="904" spans="1:7" ht="15.75">
      <c r="A904" s="380"/>
      <c r="B904" s="380"/>
      <c r="C904" s="380"/>
      <c r="D904" s="380"/>
      <c r="E904" s="380"/>
      <c r="F904" s="380"/>
      <c r="G904" s="380"/>
    </row>
    <row r="905" spans="1:7" ht="15.75">
      <c r="A905" s="380"/>
      <c r="B905" s="380"/>
      <c r="C905" s="380"/>
      <c r="D905" s="380"/>
      <c r="E905" s="380"/>
      <c r="F905" s="380"/>
      <c r="G905" s="380"/>
    </row>
    <row r="906" spans="1:7" ht="15.75">
      <c r="A906" s="380"/>
      <c r="B906" s="380"/>
      <c r="C906" s="380"/>
      <c r="D906" s="380"/>
      <c r="E906" s="380"/>
      <c r="F906" s="380"/>
      <c r="G906" s="380"/>
    </row>
    <row r="907" spans="1:7" ht="15.75">
      <c r="A907" s="380"/>
      <c r="B907" s="380"/>
      <c r="C907" s="380"/>
      <c r="D907" s="380"/>
      <c r="E907" s="380"/>
      <c r="F907" s="380"/>
      <c r="G907" s="380"/>
    </row>
    <row r="908" spans="1:7" ht="15.75">
      <c r="A908" s="380"/>
      <c r="B908" s="380"/>
      <c r="C908" s="380"/>
      <c r="D908" s="380"/>
      <c r="E908" s="380"/>
      <c r="F908" s="380"/>
      <c r="G908" s="380"/>
    </row>
    <row r="909" spans="1:7" ht="15.75">
      <c r="A909" s="380"/>
      <c r="B909" s="380"/>
      <c r="C909" s="380"/>
      <c r="D909" s="380"/>
      <c r="E909" s="380"/>
      <c r="F909" s="380"/>
      <c r="G909" s="380"/>
    </row>
    <row r="910" spans="1:7" ht="15.75">
      <c r="A910" s="380"/>
      <c r="B910" s="380"/>
      <c r="C910" s="380"/>
      <c r="D910" s="380"/>
      <c r="E910" s="380"/>
      <c r="F910" s="380"/>
      <c r="G910" s="380"/>
    </row>
    <row r="911" spans="1:7" ht="15.75">
      <c r="A911" s="380"/>
      <c r="B911" s="380"/>
      <c r="C911" s="380"/>
      <c r="D911" s="380"/>
      <c r="E911" s="380"/>
      <c r="F911" s="380"/>
      <c r="G911" s="380"/>
    </row>
    <row r="912" spans="1:7" ht="15.75">
      <c r="A912" s="380"/>
      <c r="B912" s="380"/>
      <c r="C912" s="380"/>
      <c r="D912" s="380"/>
      <c r="E912" s="380"/>
      <c r="F912" s="380"/>
      <c r="G912" s="380"/>
    </row>
    <row r="913" spans="1:7" ht="15.75">
      <c r="A913" s="380"/>
      <c r="B913" s="380"/>
      <c r="C913" s="380"/>
      <c r="D913" s="380"/>
      <c r="E913" s="380"/>
      <c r="F913" s="380"/>
      <c r="G913" s="380"/>
    </row>
    <row r="914" spans="1:7" ht="15.75">
      <c r="A914" s="380"/>
      <c r="B914" s="380"/>
      <c r="C914" s="380"/>
      <c r="D914" s="380"/>
      <c r="E914" s="380"/>
      <c r="F914" s="380"/>
      <c r="G914" s="380"/>
    </row>
    <row r="915" spans="1:7" ht="15.75">
      <c r="A915" s="380"/>
      <c r="B915" s="380"/>
      <c r="C915" s="380"/>
      <c r="D915" s="380"/>
      <c r="E915" s="380"/>
      <c r="F915" s="380"/>
      <c r="G915" s="380"/>
    </row>
    <row r="916" spans="1:7" ht="15.75">
      <c r="A916" s="380"/>
      <c r="B916" s="380"/>
      <c r="C916" s="380"/>
      <c r="D916" s="380"/>
      <c r="E916" s="380"/>
      <c r="F916" s="380"/>
      <c r="G916" s="380"/>
    </row>
    <row r="917" spans="1:7" ht="15.75">
      <c r="A917" s="380"/>
      <c r="B917" s="380"/>
      <c r="C917" s="380"/>
      <c r="D917" s="380"/>
      <c r="E917" s="380"/>
      <c r="F917" s="380"/>
      <c r="G917" s="380"/>
    </row>
    <row r="918" spans="1:7" ht="15.75">
      <c r="A918" s="380"/>
      <c r="B918" s="380"/>
      <c r="C918" s="380"/>
      <c r="D918" s="380"/>
      <c r="E918" s="380"/>
      <c r="F918" s="380"/>
      <c r="G918" s="380"/>
    </row>
    <row r="919" spans="1:7" ht="15.75">
      <c r="A919" s="380"/>
      <c r="B919" s="380"/>
      <c r="C919" s="380"/>
      <c r="D919" s="380"/>
      <c r="E919" s="380"/>
      <c r="F919" s="380"/>
      <c r="G919" s="380"/>
    </row>
    <row r="920" spans="1:7" ht="15.75">
      <c r="A920" s="380"/>
      <c r="B920" s="380"/>
      <c r="C920" s="380"/>
      <c r="D920" s="380"/>
      <c r="E920" s="380"/>
      <c r="F920" s="380"/>
      <c r="G920" s="380"/>
    </row>
    <row r="921" spans="1:7" ht="15.75">
      <c r="A921" s="380"/>
      <c r="B921" s="380"/>
      <c r="C921" s="380"/>
      <c r="D921" s="380"/>
      <c r="E921" s="380"/>
      <c r="F921" s="380"/>
      <c r="G921" s="380"/>
    </row>
    <row r="922" spans="1:7" ht="15.75">
      <c r="A922" s="380"/>
      <c r="B922" s="380"/>
      <c r="C922" s="380"/>
      <c r="D922" s="380"/>
      <c r="E922" s="380"/>
      <c r="F922" s="380"/>
      <c r="G922" s="380"/>
    </row>
    <row r="923" spans="1:7" ht="15.75">
      <c r="A923" s="380"/>
      <c r="B923" s="380"/>
      <c r="C923" s="380"/>
      <c r="D923" s="380"/>
      <c r="E923" s="380"/>
      <c r="F923" s="380"/>
      <c r="G923" s="380"/>
    </row>
    <row r="924" spans="1:7" ht="15.75">
      <c r="A924" s="380"/>
      <c r="B924" s="380"/>
      <c r="C924" s="380"/>
      <c r="D924" s="380"/>
      <c r="E924" s="380"/>
      <c r="F924" s="380"/>
      <c r="G924" s="380"/>
    </row>
    <row r="925" spans="1:7" ht="15.75">
      <c r="A925" s="380"/>
      <c r="B925" s="380"/>
      <c r="C925" s="380"/>
      <c r="D925" s="380"/>
      <c r="E925" s="380"/>
      <c r="F925" s="380"/>
      <c r="G925" s="380"/>
    </row>
    <row r="926" spans="1:7" ht="15.75">
      <c r="A926" s="380"/>
      <c r="B926" s="380"/>
      <c r="C926" s="380"/>
      <c r="D926" s="380"/>
      <c r="E926" s="380"/>
      <c r="F926" s="380"/>
      <c r="G926" s="380"/>
    </row>
    <row r="927" spans="1:7" ht="15.75">
      <c r="A927" s="380"/>
      <c r="B927" s="380"/>
      <c r="C927" s="380"/>
      <c r="D927" s="380"/>
      <c r="E927" s="380"/>
      <c r="F927" s="380"/>
      <c r="G927" s="380"/>
    </row>
    <row r="928" spans="1:7" ht="15.75">
      <c r="A928" s="380"/>
      <c r="B928" s="380"/>
      <c r="C928" s="380"/>
      <c r="D928" s="380"/>
      <c r="E928" s="380"/>
      <c r="F928" s="380"/>
      <c r="G928" s="380"/>
    </row>
    <row r="929" spans="1:7" ht="15.75">
      <c r="A929" s="380"/>
      <c r="B929" s="380"/>
      <c r="C929" s="380"/>
      <c r="D929" s="380"/>
      <c r="E929" s="380"/>
      <c r="F929" s="380"/>
      <c r="G929" s="380"/>
    </row>
    <row r="930" spans="1:7" ht="15.75">
      <c r="A930" s="380"/>
      <c r="B930" s="380"/>
      <c r="C930" s="380"/>
      <c r="D930" s="380"/>
      <c r="E930" s="380"/>
      <c r="F930" s="380"/>
      <c r="G930" s="380"/>
    </row>
    <row r="931" spans="1:7" ht="15.75">
      <c r="A931" s="380"/>
      <c r="B931" s="380"/>
      <c r="C931" s="380"/>
      <c r="D931" s="380"/>
      <c r="E931" s="380"/>
      <c r="F931" s="380"/>
      <c r="G931" s="380"/>
    </row>
    <row r="932" spans="1:7" ht="15.75">
      <c r="A932" s="380"/>
      <c r="B932" s="380"/>
      <c r="C932" s="380"/>
      <c r="D932" s="380"/>
      <c r="E932" s="380"/>
      <c r="F932" s="380"/>
      <c r="G932" s="380"/>
    </row>
    <row r="933" spans="1:7" ht="15.75">
      <c r="A933" s="380"/>
      <c r="B933" s="380"/>
      <c r="C933" s="380"/>
      <c r="D933" s="380"/>
      <c r="E933" s="380"/>
      <c r="F933" s="380"/>
      <c r="G933" s="380"/>
    </row>
    <row r="934" spans="1:7" ht="15.75">
      <c r="A934" s="380"/>
      <c r="B934" s="380"/>
      <c r="C934" s="380"/>
      <c r="D934" s="380"/>
      <c r="E934" s="380"/>
      <c r="F934" s="380"/>
      <c r="G934" s="380"/>
    </row>
    <row r="935" spans="1:7" ht="15.75">
      <c r="A935" s="380"/>
      <c r="B935" s="380"/>
      <c r="C935" s="380"/>
      <c r="D935" s="380"/>
      <c r="E935" s="380"/>
      <c r="F935" s="380"/>
      <c r="G935" s="380"/>
    </row>
    <row r="936" spans="1:7" ht="15.75">
      <c r="A936" s="380"/>
      <c r="B936" s="380"/>
      <c r="C936" s="380"/>
      <c r="D936" s="380"/>
      <c r="E936" s="380"/>
      <c r="F936" s="380"/>
      <c r="G936" s="380"/>
    </row>
    <row r="937" spans="1:7" ht="15.75">
      <c r="A937" s="380"/>
      <c r="B937" s="380"/>
      <c r="C937" s="380"/>
      <c r="D937" s="380"/>
      <c r="E937" s="380"/>
      <c r="F937" s="380"/>
      <c r="G937" s="380"/>
    </row>
    <row r="938" spans="1:7" ht="15.75">
      <c r="A938" s="380"/>
      <c r="B938" s="380"/>
      <c r="C938" s="380"/>
      <c r="D938" s="380"/>
      <c r="E938" s="380"/>
      <c r="F938" s="380"/>
      <c r="G938" s="380"/>
    </row>
    <row r="939" spans="1:7" ht="15.75">
      <c r="A939" s="380"/>
      <c r="B939" s="380"/>
      <c r="C939" s="380"/>
      <c r="D939" s="380"/>
      <c r="E939" s="380"/>
      <c r="F939" s="380"/>
      <c r="G939" s="380"/>
    </row>
    <row r="940" spans="1:7" ht="15.75">
      <c r="A940" s="380"/>
      <c r="B940" s="380"/>
      <c r="C940" s="380"/>
      <c r="D940" s="380"/>
      <c r="E940" s="380"/>
      <c r="F940" s="380"/>
      <c r="G940" s="380"/>
    </row>
    <row r="941" spans="1:7" ht="15.75">
      <c r="A941" s="380"/>
      <c r="B941" s="380"/>
      <c r="C941" s="380"/>
      <c r="D941" s="380"/>
      <c r="E941" s="380"/>
      <c r="F941" s="380"/>
      <c r="G941" s="380"/>
    </row>
    <row r="942" spans="1:7" ht="15.75">
      <c r="A942" s="380"/>
      <c r="B942" s="380"/>
      <c r="C942" s="380"/>
      <c r="D942" s="380"/>
      <c r="E942" s="380"/>
      <c r="F942" s="380"/>
      <c r="G942" s="380"/>
    </row>
    <row r="943" spans="1:7" ht="15.75">
      <c r="A943" s="380"/>
      <c r="B943" s="380"/>
      <c r="C943" s="380"/>
      <c r="D943" s="380"/>
      <c r="E943" s="380"/>
      <c r="F943" s="380"/>
      <c r="G943" s="380"/>
    </row>
    <row r="944" spans="1:7" ht="15.75">
      <c r="A944" s="380"/>
      <c r="B944" s="380"/>
      <c r="C944" s="380"/>
      <c r="D944" s="380"/>
      <c r="E944" s="380"/>
      <c r="F944" s="380"/>
      <c r="G944" s="380"/>
    </row>
    <row r="945" spans="1:7" ht="15.75">
      <c r="A945" s="380"/>
      <c r="B945" s="380"/>
      <c r="C945" s="380"/>
      <c r="D945" s="380"/>
      <c r="E945" s="380"/>
      <c r="F945" s="380"/>
      <c r="G945" s="380"/>
    </row>
    <row r="946" spans="1:7" ht="15.75">
      <c r="A946" s="380"/>
      <c r="B946" s="380"/>
      <c r="C946" s="380"/>
      <c r="D946" s="380"/>
      <c r="E946" s="380"/>
      <c r="F946" s="380"/>
      <c r="G946" s="380"/>
    </row>
    <row r="947" spans="1:7" ht="15.75">
      <c r="A947" s="380"/>
      <c r="B947" s="380"/>
      <c r="C947" s="380"/>
      <c r="D947" s="380"/>
      <c r="E947" s="380"/>
      <c r="F947" s="380"/>
      <c r="G947" s="380"/>
    </row>
    <row r="948" spans="1:7" ht="15.75">
      <c r="A948" s="380"/>
      <c r="B948" s="380"/>
      <c r="C948" s="380"/>
      <c r="D948" s="380"/>
      <c r="E948" s="380"/>
      <c r="F948" s="380"/>
      <c r="G948" s="380"/>
    </row>
    <row r="949" spans="1:7" ht="15.75">
      <c r="A949" s="380"/>
      <c r="B949" s="380"/>
      <c r="C949" s="380"/>
      <c r="D949" s="380"/>
      <c r="E949" s="380"/>
      <c r="F949" s="380"/>
      <c r="G949" s="380"/>
    </row>
    <row r="950" spans="1:7" ht="15.75">
      <c r="A950" s="380"/>
      <c r="B950" s="380"/>
      <c r="C950" s="380"/>
      <c r="D950" s="380"/>
      <c r="E950" s="380"/>
      <c r="F950" s="380"/>
      <c r="G950" s="380"/>
    </row>
    <row r="951" spans="1:7" ht="15.75">
      <c r="A951" s="380"/>
      <c r="B951" s="380"/>
      <c r="C951" s="380"/>
      <c r="D951" s="380"/>
      <c r="E951" s="380"/>
      <c r="F951" s="380"/>
      <c r="G951" s="380"/>
    </row>
    <row r="952" spans="1:7" ht="15.75">
      <c r="A952" s="380"/>
      <c r="B952" s="380"/>
      <c r="C952" s="380"/>
      <c r="D952" s="380"/>
      <c r="E952" s="380"/>
      <c r="F952" s="380"/>
      <c r="G952" s="380"/>
    </row>
    <row r="953" spans="1:7" ht="15.75">
      <c r="A953" s="380"/>
      <c r="B953" s="380"/>
      <c r="C953" s="380"/>
      <c r="D953" s="380"/>
      <c r="E953" s="380"/>
      <c r="F953" s="380"/>
      <c r="G953" s="380"/>
    </row>
    <row r="954" spans="1:7" ht="15.75">
      <c r="A954" s="380"/>
      <c r="B954" s="380"/>
      <c r="C954" s="380"/>
      <c r="D954" s="380"/>
      <c r="E954" s="380"/>
      <c r="F954" s="380"/>
      <c r="G954" s="380"/>
    </row>
    <row r="955" spans="1:7" ht="15.75">
      <c r="A955" s="380"/>
      <c r="B955" s="380"/>
      <c r="C955" s="380"/>
      <c r="D955" s="380"/>
      <c r="E955" s="380"/>
      <c r="F955" s="380"/>
      <c r="G955" s="380"/>
    </row>
    <row r="956" spans="1:7" ht="15.75">
      <c r="A956" s="380"/>
      <c r="B956" s="380"/>
      <c r="C956" s="380"/>
      <c r="D956" s="380"/>
      <c r="E956" s="380"/>
      <c r="F956" s="380"/>
      <c r="G956" s="380"/>
    </row>
    <row r="957" spans="1:7" ht="15.75">
      <c r="A957" s="380"/>
      <c r="B957" s="380"/>
      <c r="C957" s="380"/>
      <c r="D957" s="380"/>
      <c r="E957" s="380"/>
      <c r="F957" s="380"/>
      <c r="G957" s="380"/>
    </row>
    <row r="958" spans="1:7" ht="15.75">
      <c r="A958" s="380"/>
      <c r="B958" s="380"/>
      <c r="C958" s="380"/>
      <c r="D958" s="380"/>
      <c r="E958" s="380"/>
      <c r="F958" s="380"/>
      <c r="G958" s="380"/>
    </row>
    <row r="959" spans="1:7" ht="15.75">
      <c r="A959" s="380"/>
      <c r="B959" s="380"/>
      <c r="C959" s="380"/>
      <c r="D959" s="380"/>
      <c r="E959" s="380"/>
      <c r="F959" s="380"/>
      <c r="G959" s="380"/>
    </row>
    <row r="960" spans="1:7" ht="15.75">
      <c r="A960" s="380"/>
      <c r="B960" s="380"/>
      <c r="C960" s="380"/>
      <c r="D960" s="380"/>
      <c r="E960" s="380"/>
      <c r="F960" s="380"/>
      <c r="G960" s="380"/>
    </row>
    <row r="961" spans="1:7" ht="15.75">
      <c r="A961" s="380"/>
      <c r="B961" s="380"/>
      <c r="C961" s="380"/>
      <c r="D961" s="380"/>
      <c r="E961" s="380"/>
      <c r="F961" s="380"/>
      <c r="G961" s="380"/>
    </row>
    <row r="962" spans="1:7" ht="15.75">
      <c r="A962" s="380"/>
      <c r="B962" s="380"/>
      <c r="C962" s="380"/>
      <c r="D962" s="380"/>
      <c r="E962" s="380"/>
      <c r="F962" s="380"/>
      <c r="G962" s="380"/>
    </row>
    <row r="963" spans="1:7" ht="15.75">
      <c r="A963" s="380"/>
      <c r="B963" s="380"/>
      <c r="C963" s="380"/>
      <c r="D963" s="380"/>
      <c r="E963" s="380"/>
      <c r="F963" s="380"/>
      <c r="G963" s="380"/>
    </row>
    <row r="964" spans="1:7" ht="15.75">
      <c r="A964" s="380"/>
      <c r="B964" s="380"/>
      <c r="C964" s="380"/>
      <c r="D964" s="380"/>
      <c r="E964" s="380"/>
      <c r="F964" s="380"/>
      <c r="G964" s="380"/>
    </row>
    <row r="965" spans="1:7" ht="15.75">
      <c r="A965" s="380"/>
      <c r="B965" s="380"/>
      <c r="C965" s="380"/>
      <c r="D965" s="380"/>
      <c r="E965" s="380"/>
      <c r="F965" s="380"/>
      <c r="G965" s="380"/>
    </row>
    <row r="966" spans="1:7" ht="15.75">
      <c r="A966" s="380"/>
      <c r="B966" s="380"/>
      <c r="C966" s="380"/>
      <c r="D966" s="380"/>
      <c r="E966" s="380"/>
      <c r="F966" s="380"/>
      <c r="G966" s="380"/>
    </row>
    <row r="967" spans="1:7" ht="15.75">
      <c r="A967" s="380"/>
      <c r="B967" s="380"/>
      <c r="C967" s="380"/>
      <c r="D967" s="380"/>
      <c r="E967" s="380"/>
      <c r="F967" s="380"/>
      <c r="G967" s="380"/>
    </row>
    <row r="968" spans="1:7" ht="15.75">
      <c r="A968" s="380"/>
      <c r="B968" s="380"/>
      <c r="C968" s="380"/>
      <c r="D968" s="380"/>
      <c r="E968" s="380"/>
      <c r="F968" s="380"/>
      <c r="G968" s="380"/>
    </row>
    <row r="969" spans="1:7" ht="15.75">
      <c r="A969" s="380"/>
      <c r="B969" s="380"/>
      <c r="C969" s="380"/>
      <c r="D969" s="380"/>
      <c r="E969" s="380"/>
      <c r="F969" s="380"/>
      <c r="G969" s="380"/>
    </row>
    <row r="970" spans="1:7" ht="15.75">
      <c r="A970" s="380"/>
      <c r="B970" s="380"/>
      <c r="C970" s="380"/>
      <c r="D970" s="380"/>
      <c r="E970" s="380"/>
      <c r="F970" s="380"/>
      <c r="G970" s="380"/>
    </row>
    <row r="971" spans="1:7" ht="15.75">
      <c r="A971" s="380"/>
      <c r="B971" s="380"/>
      <c r="C971" s="380"/>
      <c r="D971" s="380"/>
      <c r="E971" s="380"/>
      <c r="F971" s="380"/>
      <c r="G971" s="380"/>
    </row>
    <row r="972" spans="1:7" ht="15.75">
      <c r="A972" s="380"/>
      <c r="B972" s="380"/>
      <c r="C972" s="380"/>
      <c r="D972" s="380"/>
      <c r="E972" s="380"/>
      <c r="F972" s="380"/>
      <c r="G972" s="380"/>
    </row>
    <row r="973" spans="1:7" ht="15.75">
      <c r="A973" s="380"/>
      <c r="B973" s="380"/>
      <c r="C973" s="380"/>
      <c r="D973" s="380"/>
      <c r="E973" s="380"/>
      <c r="F973" s="380"/>
      <c r="G973" s="380"/>
    </row>
    <row r="974" spans="1:7" ht="15.75">
      <c r="A974" s="380"/>
      <c r="B974" s="380"/>
      <c r="C974" s="380"/>
      <c r="D974" s="380"/>
      <c r="E974" s="380"/>
      <c r="F974" s="380"/>
      <c r="G974" s="380"/>
    </row>
    <row r="975" spans="1:7" ht="15.75">
      <c r="A975" s="380"/>
      <c r="B975" s="380"/>
      <c r="C975" s="380"/>
      <c r="D975" s="380"/>
      <c r="E975" s="380"/>
      <c r="F975" s="380"/>
      <c r="G975" s="380"/>
    </row>
    <row r="976" spans="1:7" ht="15.75">
      <c r="A976" s="380"/>
      <c r="B976" s="380"/>
      <c r="C976" s="380"/>
      <c r="D976" s="380"/>
      <c r="E976" s="380"/>
      <c r="F976" s="380"/>
      <c r="G976" s="380"/>
    </row>
    <row r="977" spans="1:7" ht="15.75">
      <c r="A977" s="380"/>
      <c r="B977" s="380"/>
      <c r="C977" s="380"/>
      <c r="D977" s="380"/>
      <c r="E977" s="380"/>
      <c r="F977" s="380"/>
      <c r="G977" s="380"/>
    </row>
    <row r="978" spans="1:7" ht="15.75">
      <c r="A978" s="380"/>
      <c r="B978" s="380"/>
      <c r="C978" s="380"/>
      <c r="D978" s="380"/>
      <c r="E978" s="380"/>
      <c r="F978" s="380"/>
      <c r="G978" s="380"/>
    </row>
    <row r="979" spans="1:7" ht="15.75">
      <c r="A979" s="380"/>
      <c r="B979" s="380"/>
      <c r="C979" s="380"/>
      <c r="D979" s="380"/>
      <c r="E979" s="380"/>
      <c r="F979" s="380"/>
      <c r="G979" s="380"/>
    </row>
    <row r="980" spans="1:7" ht="15.75">
      <c r="A980" s="380"/>
      <c r="B980" s="380"/>
      <c r="C980" s="380"/>
      <c r="D980" s="380"/>
      <c r="E980" s="380"/>
      <c r="F980" s="380"/>
      <c r="G980" s="380"/>
    </row>
    <row r="981" spans="1:7" ht="15.75">
      <c r="A981" s="380"/>
      <c r="B981" s="380"/>
      <c r="C981" s="380"/>
      <c r="D981" s="380"/>
      <c r="E981" s="380"/>
      <c r="F981" s="380"/>
      <c r="G981" s="380"/>
    </row>
    <row r="982" spans="1:7" ht="15.75">
      <c r="A982" s="380"/>
      <c r="B982" s="380"/>
      <c r="C982" s="380"/>
      <c r="D982" s="380"/>
      <c r="E982" s="380"/>
      <c r="F982" s="380"/>
      <c r="G982" s="380"/>
    </row>
    <row r="983" spans="1:7" ht="15.75">
      <c r="A983" s="380"/>
      <c r="B983" s="380"/>
      <c r="C983" s="380"/>
      <c r="D983" s="380"/>
      <c r="E983" s="380"/>
      <c r="F983" s="380"/>
      <c r="G983" s="380"/>
    </row>
    <row r="984" spans="1:7" ht="15.75">
      <c r="A984" s="380"/>
      <c r="B984" s="380"/>
      <c r="C984" s="380"/>
      <c r="D984" s="380"/>
      <c r="E984" s="380"/>
      <c r="F984" s="380"/>
      <c r="G984" s="380"/>
    </row>
    <row r="985" spans="1:7" ht="15.75">
      <c r="A985" s="380"/>
      <c r="B985" s="380"/>
      <c r="C985" s="380"/>
      <c r="D985" s="380"/>
      <c r="E985" s="380"/>
      <c r="F985" s="380"/>
      <c r="G985" s="380"/>
    </row>
    <row r="986" spans="1:7" ht="15.75">
      <c r="A986" s="380"/>
      <c r="B986" s="380"/>
      <c r="C986" s="380"/>
      <c r="D986" s="380"/>
      <c r="E986" s="380"/>
      <c r="F986" s="380"/>
      <c r="G986" s="380"/>
    </row>
    <row r="987" spans="1:7" ht="15.75">
      <c r="A987" s="380"/>
      <c r="B987" s="380"/>
      <c r="C987" s="380"/>
      <c r="D987" s="380"/>
      <c r="E987" s="380"/>
      <c r="F987" s="380"/>
      <c r="G987" s="380"/>
    </row>
    <row r="988" spans="1:7" ht="15.75">
      <c r="A988" s="380"/>
      <c r="B988" s="380"/>
      <c r="C988" s="380"/>
      <c r="D988" s="380"/>
      <c r="E988" s="380"/>
      <c r="F988" s="380"/>
      <c r="G988" s="380"/>
    </row>
    <row r="989" spans="1:7" ht="15.75">
      <c r="A989" s="380"/>
      <c r="B989" s="380"/>
      <c r="C989" s="380"/>
      <c r="D989" s="380"/>
      <c r="E989" s="380"/>
      <c r="F989" s="380"/>
      <c r="G989" s="380"/>
    </row>
    <row r="990" spans="1:7" ht="15.75">
      <c r="A990" s="380"/>
      <c r="B990" s="380"/>
      <c r="C990" s="380"/>
      <c r="D990" s="380"/>
      <c r="E990" s="380"/>
      <c r="F990" s="380"/>
      <c r="G990" s="380"/>
    </row>
    <row r="991" spans="1:7" ht="15.75">
      <c r="A991" s="380"/>
      <c r="B991" s="380"/>
      <c r="C991" s="380"/>
      <c r="D991" s="380"/>
      <c r="E991" s="380"/>
      <c r="F991" s="380"/>
      <c r="G991" s="380"/>
    </row>
    <row r="992" spans="1:7" ht="15.75">
      <c r="A992" s="380"/>
      <c r="B992" s="380"/>
      <c r="C992" s="380"/>
      <c r="D992" s="380"/>
      <c r="E992" s="380"/>
      <c r="F992" s="380"/>
      <c r="G992" s="380"/>
    </row>
    <row r="993" spans="1:7" ht="15.75">
      <c r="A993" s="380"/>
      <c r="B993" s="380"/>
      <c r="C993" s="380"/>
      <c r="D993" s="380"/>
      <c r="E993" s="380"/>
      <c r="F993" s="380"/>
      <c r="G993" s="380"/>
    </row>
    <row r="994" spans="1:7" ht="15.75">
      <c r="A994" s="380"/>
      <c r="B994" s="380"/>
      <c r="C994" s="380"/>
      <c r="D994" s="380"/>
      <c r="E994" s="380"/>
      <c r="F994" s="380"/>
      <c r="G994" s="380"/>
    </row>
    <row r="995" spans="1:7" ht="15.75">
      <c r="A995" s="380"/>
      <c r="B995" s="380"/>
      <c r="C995" s="380"/>
      <c r="D995" s="380"/>
      <c r="E995" s="380"/>
      <c r="F995" s="380"/>
      <c r="G995" s="380"/>
    </row>
    <row r="996" spans="1:7" ht="15.75">
      <c r="A996" s="380"/>
      <c r="B996" s="380"/>
      <c r="C996" s="380"/>
      <c r="D996" s="380"/>
      <c r="E996" s="380"/>
      <c r="F996" s="380"/>
      <c r="G996" s="380"/>
    </row>
    <row r="997" spans="1:7" ht="15.75">
      <c r="A997" s="380"/>
      <c r="B997" s="380"/>
      <c r="C997" s="380"/>
      <c r="D997" s="380"/>
      <c r="E997" s="380"/>
      <c r="F997" s="380"/>
      <c r="G997" s="380"/>
    </row>
    <row r="998" spans="1:7" ht="15.75">
      <c r="A998" s="380"/>
      <c r="B998" s="380"/>
      <c r="C998" s="380"/>
      <c r="D998" s="380"/>
      <c r="E998" s="380"/>
      <c r="F998" s="380"/>
      <c r="G998" s="380"/>
    </row>
    <row r="999" spans="1:7" ht="15.75">
      <c r="A999" s="380"/>
      <c r="B999" s="380"/>
      <c r="C999" s="380"/>
      <c r="D999" s="380"/>
      <c r="E999" s="380"/>
      <c r="F999" s="380"/>
      <c r="G999" s="380"/>
    </row>
    <row r="1000" spans="1:7" ht="15.75">
      <c r="A1000" s="380"/>
      <c r="B1000" s="380"/>
      <c r="C1000" s="380"/>
      <c r="D1000" s="380"/>
      <c r="E1000" s="380"/>
      <c r="F1000" s="380"/>
      <c r="G1000" s="380"/>
    </row>
    <row r="1001" spans="1:7" ht="15.75">
      <c r="A1001" s="380"/>
      <c r="B1001" s="380"/>
      <c r="C1001" s="380"/>
      <c r="D1001" s="380"/>
      <c r="E1001" s="380"/>
      <c r="F1001" s="380"/>
      <c r="G1001" s="380"/>
    </row>
    <row r="1002" spans="1:7" ht="15.75">
      <c r="A1002" s="380"/>
      <c r="B1002" s="380"/>
      <c r="C1002" s="380"/>
      <c r="D1002" s="380"/>
      <c r="E1002" s="380"/>
      <c r="F1002" s="380"/>
      <c r="G1002" s="380"/>
    </row>
    <row r="1003" spans="1:7" ht="15.75">
      <c r="A1003" s="380"/>
      <c r="B1003" s="380"/>
      <c r="C1003" s="380"/>
      <c r="D1003" s="380"/>
      <c r="E1003" s="380"/>
      <c r="F1003" s="380"/>
      <c r="G1003" s="380"/>
    </row>
    <row r="1004" spans="1:7" ht="15.75">
      <c r="A1004" s="380"/>
      <c r="B1004" s="380"/>
      <c r="C1004" s="380"/>
      <c r="D1004" s="380"/>
      <c r="E1004" s="380"/>
      <c r="F1004" s="380"/>
      <c r="G1004" s="380"/>
    </row>
    <row r="1005" spans="1:7" ht="15.75">
      <c r="A1005" s="380"/>
      <c r="B1005" s="380"/>
      <c r="C1005" s="380"/>
      <c r="D1005" s="380"/>
      <c r="E1005" s="380"/>
      <c r="F1005" s="380"/>
      <c r="G1005" s="380"/>
    </row>
    <row r="1006" spans="1:7" ht="15.75">
      <c r="A1006" s="380"/>
      <c r="B1006" s="380"/>
      <c r="C1006" s="380"/>
      <c r="D1006" s="380"/>
      <c r="E1006" s="380"/>
      <c r="F1006" s="380"/>
      <c r="G1006" s="380"/>
    </row>
    <row r="1007" spans="1:7" ht="15.75">
      <c r="A1007" s="380"/>
      <c r="B1007" s="380"/>
      <c r="C1007" s="380"/>
      <c r="D1007" s="380"/>
      <c r="E1007" s="380"/>
      <c r="F1007" s="380"/>
      <c r="G1007" s="380"/>
    </row>
    <row r="1008" spans="1:7" ht="15.75">
      <c r="A1008" s="380"/>
      <c r="B1008" s="380"/>
      <c r="C1008" s="380"/>
      <c r="D1008" s="380"/>
      <c r="E1008" s="380"/>
      <c r="F1008" s="380"/>
      <c r="G1008" s="380"/>
    </row>
    <row r="1009" spans="1:7" ht="15.75">
      <c r="A1009" s="380"/>
      <c r="B1009" s="380"/>
      <c r="C1009" s="380"/>
      <c r="D1009" s="380"/>
      <c r="E1009" s="380"/>
      <c r="F1009" s="380"/>
      <c r="G1009" s="380"/>
    </row>
    <row r="1010" spans="1:7" ht="15.75">
      <c r="A1010" s="380"/>
      <c r="B1010" s="380"/>
      <c r="C1010" s="380"/>
      <c r="D1010" s="380"/>
      <c r="E1010" s="380"/>
      <c r="F1010" s="380"/>
      <c r="G1010" s="380"/>
    </row>
    <row r="1011" spans="1:7" ht="15.75">
      <c r="A1011" s="380"/>
      <c r="B1011" s="380"/>
      <c r="C1011" s="380"/>
      <c r="D1011" s="380"/>
      <c r="E1011" s="380"/>
      <c r="F1011" s="380"/>
      <c r="G1011" s="380"/>
    </row>
    <row r="1012" spans="1:7" ht="15.75">
      <c r="A1012" s="380"/>
      <c r="B1012" s="380"/>
      <c r="C1012" s="380"/>
      <c r="D1012" s="380"/>
      <c r="E1012" s="380"/>
      <c r="F1012" s="380"/>
      <c r="G1012" s="380"/>
    </row>
    <row r="1013" spans="1:7" ht="15.75">
      <c r="A1013" s="380"/>
      <c r="B1013" s="380"/>
      <c r="C1013" s="380"/>
      <c r="D1013" s="380"/>
      <c r="E1013" s="380"/>
      <c r="F1013" s="380"/>
      <c r="G1013" s="380"/>
    </row>
    <row r="1014" spans="1:7" ht="15.75">
      <c r="A1014" s="380"/>
      <c r="B1014" s="380"/>
      <c r="C1014" s="380"/>
      <c r="D1014" s="380"/>
      <c r="E1014" s="380"/>
      <c r="F1014" s="380"/>
      <c r="G1014" s="380"/>
    </row>
    <row r="1015" spans="1:7" ht="15.75">
      <c r="A1015" s="380"/>
      <c r="B1015" s="380"/>
      <c r="C1015" s="380"/>
      <c r="D1015" s="380"/>
      <c r="E1015" s="380"/>
      <c r="F1015" s="380"/>
      <c r="G1015" s="380"/>
    </row>
    <row r="1016" spans="1:7" ht="15.75">
      <c r="A1016" s="380"/>
      <c r="B1016" s="380"/>
      <c r="C1016" s="380"/>
      <c r="D1016" s="380"/>
      <c r="E1016" s="380"/>
      <c r="F1016" s="380"/>
      <c r="G1016" s="380"/>
    </row>
    <row r="1017" spans="1:7" ht="15.75">
      <c r="A1017" s="380"/>
      <c r="B1017" s="380"/>
      <c r="C1017" s="380"/>
      <c r="D1017" s="380"/>
      <c r="E1017" s="380"/>
      <c r="F1017" s="380"/>
      <c r="G1017" s="380"/>
    </row>
    <row r="1018" spans="1:7" ht="15.75">
      <c r="A1018" s="380"/>
      <c r="B1018" s="380"/>
      <c r="C1018" s="380"/>
      <c r="D1018" s="380"/>
      <c r="E1018" s="380"/>
      <c r="F1018" s="380"/>
      <c r="G1018" s="380"/>
    </row>
    <row r="1019" spans="1:7" ht="15.75">
      <c r="A1019" s="380"/>
      <c r="B1019" s="380"/>
      <c r="C1019" s="380"/>
      <c r="D1019" s="380"/>
      <c r="E1019" s="380"/>
      <c r="F1019" s="380"/>
      <c r="G1019" s="380"/>
    </row>
    <row r="1020" spans="1:7" ht="15.75">
      <c r="A1020" s="380"/>
      <c r="B1020" s="380"/>
      <c r="C1020" s="380"/>
      <c r="D1020" s="380"/>
      <c r="E1020" s="380"/>
      <c r="F1020" s="380"/>
      <c r="G1020" s="380"/>
    </row>
    <row r="1021" spans="1:7" ht="15.75">
      <c r="A1021" s="380"/>
      <c r="B1021" s="380"/>
      <c r="C1021" s="380"/>
      <c r="D1021" s="380"/>
      <c r="E1021" s="380"/>
      <c r="F1021" s="380"/>
      <c r="G1021" s="380"/>
    </row>
    <row r="1022" spans="1:7" ht="15.75">
      <c r="A1022" s="380"/>
      <c r="B1022" s="380"/>
      <c r="C1022" s="380"/>
      <c r="D1022" s="380"/>
      <c r="E1022" s="380"/>
      <c r="F1022" s="380"/>
      <c r="G1022" s="380"/>
    </row>
    <row r="1023" spans="1:7" ht="15.75">
      <c r="A1023" s="380"/>
      <c r="B1023" s="380"/>
      <c r="C1023" s="380"/>
      <c r="D1023" s="380"/>
      <c r="E1023" s="380"/>
      <c r="F1023" s="380"/>
      <c r="G1023" s="380"/>
    </row>
    <row r="1024" spans="1:7" ht="15.75">
      <c r="A1024" s="380"/>
      <c r="B1024" s="380"/>
      <c r="C1024" s="380"/>
      <c r="D1024" s="380"/>
      <c r="E1024" s="380"/>
      <c r="F1024" s="380"/>
      <c r="G1024" s="380"/>
    </row>
    <row r="1025" spans="1:7" ht="15.75">
      <c r="A1025" s="380"/>
      <c r="B1025" s="380"/>
      <c r="C1025" s="380"/>
      <c r="D1025" s="380"/>
      <c r="E1025" s="380"/>
      <c r="F1025" s="380"/>
      <c r="G1025" s="380"/>
    </row>
    <row r="1026" spans="1:7" ht="15.75">
      <c r="A1026" s="380"/>
      <c r="B1026" s="380"/>
      <c r="C1026" s="380"/>
      <c r="D1026" s="380"/>
      <c r="E1026" s="380"/>
      <c r="F1026" s="380"/>
      <c r="G1026" s="380"/>
    </row>
    <row r="1027" spans="1:7" ht="15.75">
      <c r="A1027" s="380"/>
      <c r="B1027" s="380"/>
      <c r="C1027" s="380"/>
      <c r="D1027" s="380"/>
      <c r="E1027" s="380"/>
      <c r="F1027" s="380"/>
      <c r="G1027" s="380"/>
    </row>
    <row r="1028" spans="1:7" ht="15.75">
      <c r="A1028" s="380"/>
      <c r="B1028" s="380"/>
      <c r="C1028" s="380"/>
      <c r="D1028" s="380"/>
      <c r="E1028" s="380"/>
      <c r="F1028" s="380"/>
      <c r="G1028" s="380"/>
    </row>
    <row r="1029" spans="1:7" ht="15.75">
      <c r="A1029" s="380"/>
      <c r="B1029" s="380"/>
      <c r="C1029" s="380"/>
      <c r="D1029" s="380"/>
      <c r="E1029" s="380"/>
      <c r="F1029" s="380"/>
      <c r="G1029" s="380"/>
    </row>
    <row r="1030" spans="1:7" ht="15.75">
      <c r="A1030" s="380"/>
      <c r="B1030" s="380"/>
      <c r="C1030" s="380"/>
      <c r="D1030" s="380"/>
      <c r="E1030" s="380"/>
      <c r="F1030" s="380"/>
      <c r="G1030" s="380"/>
    </row>
    <row r="1031" spans="1:7" ht="15.75">
      <c r="A1031" s="380"/>
      <c r="B1031" s="380"/>
      <c r="C1031" s="380"/>
      <c r="D1031" s="380"/>
      <c r="E1031" s="380"/>
      <c r="F1031" s="380"/>
      <c r="G1031" s="380"/>
    </row>
    <row r="1032" spans="1:7" ht="15.75">
      <c r="A1032" s="380"/>
      <c r="B1032" s="380"/>
      <c r="C1032" s="380"/>
      <c r="D1032" s="380"/>
      <c r="E1032" s="380"/>
      <c r="F1032" s="380"/>
      <c r="G1032" s="380"/>
    </row>
    <row r="1033" spans="1:7" ht="15.75">
      <c r="A1033" s="380"/>
      <c r="B1033" s="380"/>
      <c r="C1033" s="380"/>
      <c r="D1033" s="380"/>
      <c r="E1033" s="380"/>
      <c r="F1033" s="380"/>
      <c r="G1033" s="380"/>
    </row>
    <row r="1034" spans="1:7" ht="15.75">
      <c r="A1034" s="380"/>
      <c r="B1034" s="380"/>
      <c r="C1034" s="380"/>
      <c r="D1034" s="380"/>
      <c r="E1034" s="380"/>
      <c r="F1034" s="380"/>
      <c r="G1034" s="380"/>
    </row>
    <row r="1035" spans="1:7" ht="15.75">
      <c r="A1035" s="380"/>
      <c r="B1035" s="380"/>
      <c r="C1035" s="380"/>
      <c r="D1035" s="380"/>
      <c r="E1035" s="380"/>
      <c r="F1035" s="380"/>
      <c r="G1035" s="380"/>
    </row>
    <row r="1036" spans="1:7" ht="15.75">
      <c r="A1036" s="380"/>
      <c r="B1036" s="380"/>
      <c r="C1036" s="380"/>
      <c r="D1036" s="380"/>
      <c r="E1036" s="380"/>
      <c r="F1036" s="380"/>
      <c r="G1036" s="380"/>
    </row>
    <row r="1037" spans="1:7" ht="15.75">
      <c r="A1037" s="380"/>
      <c r="B1037" s="380"/>
      <c r="C1037" s="380"/>
      <c r="D1037" s="380"/>
      <c r="E1037" s="380"/>
      <c r="F1037" s="380"/>
      <c r="G1037" s="380"/>
    </row>
    <row r="1038" spans="1:7" ht="15.75">
      <c r="A1038" s="380"/>
      <c r="B1038" s="380"/>
      <c r="C1038" s="380"/>
      <c r="D1038" s="380"/>
      <c r="E1038" s="380"/>
      <c r="F1038" s="380"/>
      <c r="G1038" s="380"/>
    </row>
    <row r="1039" spans="1:7" ht="15.75">
      <c r="A1039" s="380"/>
      <c r="B1039" s="380"/>
      <c r="C1039" s="380"/>
      <c r="D1039" s="380"/>
      <c r="E1039" s="380"/>
      <c r="F1039" s="380"/>
      <c r="G1039" s="380"/>
    </row>
    <row r="1040" spans="1:7" ht="15.75">
      <c r="A1040" s="380"/>
      <c r="B1040" s="380"/>
      <c r="C1040" s="380"/>
      <c r="D1040" s="380"/>
      <c r="E1040" s="380"/>
      <c r="F1040" s="380"/>
      <c r="G1040" s="380"/>
    </row>
    <row r="1041" spans="1:7" ht="15.75">
      <c r="A1041" s="380"/>
      <c r="B1041" s="380"/>
      <c r="C1041" s="380"/>
      <c r="D1041" s="380"/>
      <c r="E1041" s="380"/>
      <c r="F1041" s="380"/>
      <c r="G1041" s="380"/>
    </row>
    <row r="1042" spans="1:7" ht="15.75">
      <c r="A1042" s="380"/>
      <c r="B1042" s="380"/>
      <c r="C1042" s="380"/>
      <c r="D1042" s="380"/>
      <c r="E1042" s="380"/>
      <c r="F1042" s="380"/>
      <c r="G1042" s="380"/>
    </row>
    <row r="1043" spans="1:7" ht="15.75">
      <c r="A1043" s="380"/>
      <c r="B1043" s="380"/>
      <c r="C1043" s="380"/>
      <c r="D1043" s="380"/>
      <c r="E1043" s="380"/>
      <c r="F1043" s="380"/>
      <c r="G1043" s="380"/>
    </row>
    <row r="1044" spans="1:7" ht="15.75">
      <c r="A1044" s="380"/>
      <c r="B1044" s="380"/>
      <c r="C1044" s="380"/>
      <c r="D1044" s="380"/>
      <c r="E1044" s="380"/>
      <c r="F1044" s="380"/>
      <c r="G1044" s="380"/>
    </row>
    <row r="1045" spans="1:7" ht="15.75">
      <c r="A1045" s="380"/>
      <c r="B1045" s="380"/>
      <c r="C1045" s="380"/>
      <c r="D1045" s="380"/>
      <c r="E1045" s="380"/>
      <c r="F1045" s="380"/>
      <c r="G1045" s="380"/>
    </row>
    <row r="1046" spans="1:7" ht="15.75">
      <c r="A1046" s="380"/>
      <c r="B1046" s="380"/>
      <c r="C1046" s="380"/>
      <c r="D1046" s="380"/>
      <c r="E1046" s="380"/>
      <c r="F1046" s="380"/>
      <c r="G1046" s="380"/>
    </row>
    <row r="1047" spans="1:7" ht="15.75">
      <c r="A1047" s="380"/>
      <c r="B1047" s="380"/>
      <c r="C1047" s="380"/>
      <c r="D1047" s="380"/>
      <c r="E1047" s="380"/>
      <c r="F1047" s="380"/>
      <c r="G1047" s="380"/>
    </row>
    <row r="1048" spans="1:7" ht="15.75">
      <c r="A1048" s="380"/>
      <c r="B1048" s="380"/>
      <c r="C1048" s="380"/>
      <c r="D1048" s="380"/>
      <c r="E1048" s="380"/>
      <c r="F1048" s="380"/>
      <c r="G1048" s="380"/>
    </row>
    <row r="1049" spans="1:7" ht="15.75">
      <c r="A1049" s="380"/>
      <c r="B1049" s="380"/>
      <c r="C1049" s="380"/>
      <c r="D1049" s="380"/>
      <c r="E1049" s="380"/>
      <c r="F1049" s="380"/>
      <c r="G1049" s="380"/>
    </row>
    <row r="1050" spans="1:7" ht="15.75">
      <c r="A1050" s="380"/>
      <c r="B1050" s="380"/>
      <c r="C1050" s="380"/>
      <c r="D1050" s="380"/>
      <c r="E1050" s="380"/>
      <c r="F1050" s="380"/>
      <c r="G1050" s="380"/>
    </row>
    <row r="1051" spans="1:7" ht="15.75">
      <c r="A1051" s="380"/>
      <c r="B1051" s="380"/>
      <c r="C1051" s="380"/>
      <c r="D1051" s="380"/>
      <c r="E1051" s="380"/>
      <c r="F1051" s="380"/>
      <c r="G1051" s="380"/>
    </row>
    <row r="1052" spans="1:7" ht="15.75">
      <c r="A1052" s="380"/>
      <c r="B1052" s="380"/>
      <c r="C1052" s="380"/>
      <c r="D1052" s="380"/>
      <c r="E1052" s="380"/>
      <c r="F1052" s="380"/>
      <c r="G1052" s="380"/>
    </row>
    <row r="1053" spans="1:7" ht="15.75">
      <c r="A1053" s="380"/>
      <c r="B1053" s="380"/>
      <c r="C1053" s="380"/>
      <c r="D1053" s="380"/>
      <c r="E1053" s="380"/>
      <c r="F1053" s="380"/>
      <c r="G1053" s="380"/>
    </row>
    <row r="1054" spans="1:7" ht="15.75">
      <c r="A1054" s="380"/>
      <c r="B1054" s="380"/>
      <c r="C1054" s="380"/>
      <c r="D1054" s="380"/>
      <c r="E1054" s="380"/>
      <c r="F1054" s="380"/>
      <c r="G1054" s="380"/>
    </row>
    <row r="1055" spans="1:7" ht="15.75">
      <c r="A1055" s="380"/>
      <c r="B1055" s="380"/>
      <c r="C1055" s="380"/>
      <c r="D1055" s="380"/>
      <c r="E1055" s="380"/>
      <c r="F1055" s="380"/>
      <c r="G1055" s="380"/>
    </row>
    <row r="1056" spans="1:7" ht="15.75">
      <c r="A1056" s="380"/>
      <c r="B1056" s="380"/>
      <c r="C1056" s="380"/>
      <c r="D1056" s="380"/>
      <c r="E1056" s="380"/>
      <c r="F1056" s="380"/>
      <c r="G1056" s="380"/>
    </row>
    <row r="1057" spans="1:7" ht="15.75">
      <c r="A1057" s="380"/>
      <c r="B1057" s="380"/>
      <c r="C1057" s="380"/>
      <c r="D1057" s="380"/>
      <c r="E1057" s="380"/>
      <c r="F1057" s="380"/>
      <c r="G1057" s="380"/>
    </row>
    <row r="1058" spans="1:7" ht="15.75">
      <c r="A1058" s="380"/>
      <c r="B1058" s="380"/>
      <c r="C1058" s="380"/>
      <c r="D1058" s="380"/>
      <c r="E1058" s="380"/>
      <c r="F1058" s="380"/>
      <c r="G1058" s="380"/>
    </row>
    <row r="1059" spans="1:7" ht="15.75">
      <c r="A1059" s="380"/>
      <c r="B1059" s="380"/>
      <c r="C1059" s="380"/>
      <c r="D1059" s="380"/>
      <c r="E1059" s="380"/>
      <c r="F1059" s="380"/>
      <c r="G1059" s="380"/>
    </row>
    <row r="1060" spans="1:7" ht="15.75">
      <c r="A1060" s="380"/>
      <c r="B1060" s="380"/>
      <c r="C1060" s="380"/>
      <c r="D1060" s="380"/>
      <c r="E1060" s="380"/>
      <c r="F1060" s="380"/>
      <c r="G1060" s="380"/>
    </row>
    <row r="1061" spans="1:7" ht="15.75">
      <c r="A1061" s="380"/>
      <c r="B1061" s="380"/>
      <c r="C1061" s="380"/>
      <c r="D1061" s="380"/>
      <c r="E1061" s="380"/>
      <c r="F1061" s="380"/>
      <c r="G1061" s="380"/>
    </row>
    <row r="1062" spans="1:7" ht="15.75">
      <c r="A1062" s="380"/>
      <c r="B1062" s="380"/>
      <c r="C1062" s="380"/>
      <c r="D1062" s="380"/>
      <c r="E1062" s="380"/>
      <c r="F1062" s="380"/>
      <c r="G1062" s="380"/>
    </row>
    <row r="1063" spans="1:7" ht="15.75">
      <c r="A1063" s="380"/>
      <c r="B1063" s="380"/>
      <c r="C1063" s="380"/>
      <c r="D1063" s="380"/>
      <c r="E1063" s="380"/>
      <c r="F1063" s="380"/>
      <c r="G1063" s="380"/>
    </row>
    <row r="1064" spans="1:7" ht="15.75">
      <c r="A1064" s="380"/>
      <c r="B1064" s="380"/>
      <c r="C1064" s="380"/>
      <c r="D1064" s="380"/>
      <c r="E1064" s="380"/>
      <c r="F1064" s="380"/>
      <c r="G1064" s="380"/>
    </row>
    <row r="1065" spans="1:7" ht="15.75">
      <c r="A1065" s="380"/>
      <c r="B1065" s="380"/>
      <c r="C1065" s="380"/>
      <c r="D1065" s="380"/>
      <c r="E1065" s="380"/>
      <c r="F1065" s="380"/>
      <c r="G1065" s="380"/>
    </row>
    <row r="1066" spans="1:7" ht="15.75">
      <c r="A1066" s="380"/>
      <c r="B1066" s="380"/>
      <c r="C1066" s="380"/>
      <c r="D1066" s="380"/>
      <c r="E1066" s="380"/>
      <c r="F1066" s="380"/>
      <c r="G1066" s="380"/>
    </row>
    <row r="1067" spans="1:7" ht="15.75">
      <c r="A1067" s="380"/>
      <c r="B1067" s="380"/>
      <c r="C1067" s="380"/>
      <c r="D1067" s="380"/>
      <c r="E1067" s="380"/>
      <c r="F1067" s="380"/>
      <c r="G1067" s="380"/>
    </row>
    <row r="1068" spans="1:7" ht="15.75">
      <c r="A1068" s="380"/>
      <c r="B1068" s="380"/>
      <c r="C1068" s="380"/>
      <c r="D1068" s="380"/>
      <c r="E1068" s="380"/>
      <c r="F1068" s="380"/>
      <c r="G1068" s="380"/>
    </row>
    <row r="1069" spans="1:7" ht="15.75">
      <c r="A1069" s="380"/>
      <c r="B1069" s="380"/>
      <c r="C1069" s="380"/>
      <c r="D1069" s="380"/>
      <c r="E1069" s="380"/>
      <c r="F1069" s="380"/>
      <c r="G1069" s="380"/>
    </row>
    <row r="1070" spans="1:7" ht="15.75">
      <c r="A1070" s="380"/>
      <c r="B1070" s="380"/>
      <c r="C1070" s="380"/>
      <c r="D1070" s="380"/>
      <c r="E1070" s="380"/>
      <c r="F1070" s="380"/>
      <c r="G1070" s="380"/>
    </row>
    <row r="1071" spans="1:7" ht="15.75">
      <c r="A1071" s="380"/>
      <c r="B1071" s="380"/>
      <c r="C1071" s="380"/>
      <c r="D1071" s="380"/>
      <c r="E1071" s="380"/>
      <c r="F1071" s="380"/>
      <c r="G1071" s="380"/>
    </row>
    <row r="1072" spans="1:7" ht="15.75">
      <c r="A1072" s="380"/>
      <c r="B1072" s="380"/>
      <c r="C1072" s="380"/>
      <c r="D1072" s="380"/>
      <c r="E1072" s="380"/>
      <c r="F1072" s="380"/>
      <c r="G1072" s="380"/>
    </row>
    <row r="1073" spans="1:7" ht="15.75">
      <c r="A1073" s="380"/>
      <c r="B1073" s="380"/>
      <c r="C1073" s="380"/>
      <c r="D1073" s="380"/>
      <c r="E1073" s="380"/>
      <c r="F1073" s="380"/>
      <c r="G1073" s="380"/>
    </row>
    <row r="1074" spans="1:7" ht="15.75">
      <c r="A1074" s="380"/>
      <c r="B1074" s="380"/>
      <c r="C1074" s="380"/>
      <c r="D1074" s="380"/>
      <c r="E1074" s="380"/>
      <c r="F1074" s="380"/>
      <c r="G1074" s="380"/>
    </row>
    <row r="1075" spans="1:7" ht="15.75">
      <c r="A1075" s="380"/>
      <c r="B1075" s="380"/>
      <c r="C1075" s="380"/>
      <c r="D1075" s="380"/>
      <c r="E1075" s="380"/>
      <c r="F1075" s="380"/>
      <c r="G1075" s="380"/>
    </row>
    <row r="1076" spans="1:7" ht="15.75">
      <c r="A1076" s="380"/>
      <c r="B1076" s="380"/>
      <c r="C1076" s="380"/>
      <c r="D1076" s="380"/>
      <c r="E1076" s="380"/>
      <c r="F1076" s="380"/>
      <c r="G1076" s="380"/>
    </row>
    <row r="1077" spans="1:7" ht="15.75">
      <c r="A1077" s="380"/>
      <c r="B1077" s="380"/>
      <c r="C1077" s="380"/>
      <c r="D1077" s="380"/>
      <c r="E1077" s="380"/>
      <c r="F1077" s="380"/>
      <c r="G1077" s="380"/>
    </row>
    <row r="1078" spans="1:7" ht="15.75">
      <c r="A1078" s="380"/>
      <c r="B1078" s="380"/>
      <c r="C1078" s="380"/>
      <c r="D1078" s="380"/>
      <c r="E1078" s="380"/>
      <c r="F1078" s="380"/>
      <c r="G1078" s="380"/>
    </row>
    <row r="1079" spans="1:7" ht="15.75">
      <c r="A1079" s="380"/>
      <c r="B1079" s="380"/>
      <c r="C1079" s="380"/>
      <c r="D1079" s="380"/>
      <c r="E1079" s="380"/>
      <c r="F1079" s="380"/>
      <c r="G1079" s="380"/>
    </row>
    <row r="1080" spans="1:7" ht="15.75">
      <c r="A1080" s="380"/>
      <c r="B1080" s="380"/>
      <c r="C1080" s="380"/>
      <c r="D1080" s="380"/>
      <c r="E1080" s="380"/>
      <c r="F1080" s="380"/>
      <c r="G1080" s="380"/>
    </row>
    <row r="1081" spans="1:7" ht="15.75">
      <c r="A1081" s="380"/>
      <c r="B1081" s="380"/>
      <c r="C1081" s="380"/>
      <c r="D1081" s="380"/>
      <c r="E1081" s="380"/>
      <c r="F1081" s="380"/>
      <c r="G1081" s="380"/>
    </row>
    <row r="1082" spans="1:7" ht="15.75">
      <c r="A1082" s="380"/>
      <c r="B1082" s="380"/>
      <c r="C1082" s="380"/>
      <c r="D1082" s="380"/>
      <c r="E1082" s="380"/>
      <c r="F1082" s="380"/>
      <c r="G1082" s="380"/>
    </row>
    <row r="1083" spans="1:7" ht="15.75">
      <c r="A1083" s="380"/>
      <c r="B1083" s="380"/>
      <c r="C1083" s="380"/>
      <c r="D1083" s="380"/>
      <c r="E1083" s="380"/>
      <c r="F1083" s="380"/>
      <c r="G1083" s="380"/>
    </row>
    <row r="1084" spans="1:7" ht="15.75">
      <c r="A1084" s="380"/>
      <c r="B1084" s="380"/>
      <c r="C1084" s="380"/>
      <c r="D1084" s="380"/>
      <c r="E1084" s="380"/>
      <c r="F1084" s="380"/>
      <c r="G1084" s="380"/>
    </row>
    <row r="1085" spans="1:7" ht="15.75">
      <c r="A1085" s="380"/>
      <c r="B1085" s="380"/>
      <c r="C1085" s="380"/>
      <c r="D1085" s="380"/>
      <c r="E1085" s="380"/>
      <c r="F1085" s="380"/>
      <c r="G1085" s="380"/>
    </row>
    <row r="1086" spans="1:7" ht="15.75">
      <c r="A1086" s="380"/>
      <c r="B1086" s="380"/>
      <c r="C1086" s="380"/>
      <c r="D1086" s="380"/>
      <c r="E1086" s="380"/>
      <c r="F1086" s="380"/>
      <c r="G1086" s="380"/>
    </row>
    <row r="1087" spans="1:7" ht="15.75">
      <c r="A1087" s="380"/>
      <c r="B1087" s="380"/>
      <c r="C1087" s="380"/>
      <c r="D1087" s="380"/>
      <c r="E1087" s="380"/>
      <c r="F1087" s="380"/>
      <c r="G1087" s="380"/>
    </row>
    <row r="1088" spans="1:7" ht="15.75">
      <c r="A1088" s="380"/>
      <c r="B1088" s="380"/>
      <c r="C1088" s="380"/>
      <c r="D1088" s="380"/>
      <c r="E1088" s="380"/>
      <c r="F1088" s="380"/>
      <c r="G1088" s="380"/>
    </row>
    <row r="1089" spans="1:7" ht="15.75">
      <c r="A1089" s="380"/>
      <c r="B1089" s="380"/>
      <c r="C1089" s="380"/>
      <c r="D1089" s="380"/>
      <c r="E1089" s="380"/>
      <c r="F1089" s="380"/>
      <c r="G1089" s="380"/>
    </row>
    <row r="1090" spans="1:7" ht="15.75">
      <c r="A1090" s="380"/>
      <c r="B1090" s="380"/>
      <c r="C1090" s="380"/>
      <c r="D1090" s="380"/>
      <c r="E1090" s="380"/>
      <c r="F1090" s="380"/>
      <c r="G1090" s="380"/>
    </row>
    <row r="1091" spans="1:7" ht="15.75">
      <c r="A1091" s="380"/>
      <c r="B1091" s="380"/>
      <c r="C1091" s="380"/>
      <c r="D1091" s="380"/>
      <c r="E1091" s="380"/>
      <c r="F1091" s="380"/>
      <c r="G1091" s="380"/>
    </row>
    <row r="1092" spans="1:7" ht="15.75">
      <c r="A1092" s="380"/>
      <c r="B1092" s="380"/>
      <c r="C1092" s="380"/>
      <c r="D1092" s="380"/>
      <c r="E1092" s="380"/>
      <c r="F1092" s="380"/>
      <c r="G1092" s="380"/>
    </row>
    <row r="1093" spans="1:7" ht="15.75">
      <c r="A1093" s="380"/>
      <c r="B1093" s="380"/>
      <c r="C1093" s="380"/>
      <c r="D1093" s="380"/>
      <c r="E1093" s="380"/>
      <c r="F1093" s="380"/>
      <c r="G1093" s="380"/>
    </row>
    <row r="1094" spans="1:7" ht="15.75">
      <c r="A1094" s="380"/>
      <c r="B1094" s="380"/>
      <c r="C1094" s="380"/>
      <c r="D1094" s="380"/>
      <c r="E1094" s="380"/>
      <c r="F1094" s="380"/>
      <c r="G1094" s="380"/>
    </row>
    <row r="1095" spans="1:7" ht="15.75">
      <c r="A1095" s="380"/>
      <c r="B1095" s="380"/>
      <c r="C1095" s="380"/>
      <c r="D1095" s="380"/>
      <c r="E1095" s="380"/>
      <c r="F1095" s="380"/>
      <c r="G1095" s="380"/>
    </row>
    <row r="1096" spans="1:7" ht="15.75">
      <c r="A1096" s="380"/>
      <c r="B1096" s="380"/>
      <c r="C1096" s="380"/>
      <c r="D1096" s="380"/>
      <c r="E1096" s="380"/>
      <c r="F1096" s="380"/>
      <c r="G1096" s="380"/>
    </row>
    <row r="1097" spans="1:7" ht="15.75">
      <c r="A1097" s="380"/>
      <c r="B1097" s="380"/>
      <c r="C1097" s="380"/>
      <c r="D1097" s="380"/>
      <c r="E1097" s="380"/>
      <c r="F1097" s="380"/>
      <c r="G1097" s="380"/>
    </row>
    <row r="1098" spans="1:7" ht="15.75">
      <c r="A1098" s="380"/>
      <c r="B1098" s="380"/>
      <c r="C1098" s="380"/>
      <c r="D1098" s="380"/>
      <c r="E1098" s="380"/>
      <c r="F1098" s="380"/>
      <c r="G1098" s="380"/>
    </row>
    <row r="1099" spans="1:7" ht="15.75">
      <c r="A1099" s="380"/>
      <c r="B1099" s="380"/>
      <c r="C1099" s="380"/>
      <c r="D1099" s="380"/>
      <c r="E1099" s="380"/>
      <c r="F1099" s="380"/>
      <c r="G1099" s="380"/>
    </row>
    <row r="1100" spans="1:7" ht="15.75">
      <c r="A1100" s="380"/>
      <c r="B1100" s="380"/>
      <c r="C1100" s="380"/>
      <c r="D1100" s="380"/>
      <c r="E1100" s="380"/>
      <c r="F1100" s="380"/>
      <c r="G1100" s="380"/>
    </row>
    <row r="1101" spans="1:7" ht="15.75">
      <c r="A1101" s="380"/>
      <c r="B1101" s="380"/>
      <c r="C1101" s="380"/>
      <c r="D1101" s="380"/>
      <c r="E1101" s="380"/>
      <c r="F1101" s="380"/>
      <c r="G1101" s="380"/>
    </row>
    <row r="1102" spans="1:7" ht="15.75">
      <c r="A1102" s="380"/>
      <c r="B1102" s="380"/>
      <c r="C1102" s="380"/>
      <c r="D1102" s="380"/>
      <c r="E1102" s="380"/>
      <c r="F1102" s="380"/>
      <c r="G1102" s="380"/>
    </row>
    <row r="1103" spans="1:7" ht="15.75">
      <c r="A1103" s="380"/>
      <c r="B1103" s="380"/>
      <c r="C1103" s="380"/>
      <c r="D1103" s="380"/>
      <c r="E1103" s="380"/>
      <c r="F1103" s="380"/>
      <c r="G1103" s="380"/>
    </row>
    <row r="1104" spans="1:7" ht="15.75">
      <c r="A1104" s="380"/>
      <c r="B1104" s="380"/>
      <c r="C1104" s="380"/>
      <c r="D1104" s="380"/>
      <c r="E1104" s="380"/>
      <c r="F1104" s="380"/>
      <c r="G1104" s="380"/>
    </row>
    <row r="1105" spans="1:7" ht="15.75">
      <c r="A1105" s="380"/>
      <c r="B1105" s="380"/>
      <c r="C1105" s="380"/>
      <c r="D1105" s="380"/>
      <c r="E1105" s="380"/>
      <c r="F1105" s="380"/>
      <c r="G1105" s="380"/>
    </row>
    <row r="1106" spans="1:7" ht="15.75">
      <c r="A1106" s="380"/>
      <c r="B1106" s="380"/>
      <c r="C1106" s="380"/>
      <c r="D1106" s="380"/>
      <c r="E1106" s="380"/>
      <c r="F1106" s="380"/>
      <c r="G1106" s="380"/>
    </row>
    <row r="1107" spans="1:7" ht="15.75">
      <c r="A1107" s="380"/>
      <c r="B1107" s="380"/>
      <c r="C1107" s="380"/>
      <c r="D1107" s="380"/>
      <c r="E1107" s="380"/>
      <c r="F1107" s="380"/>
      <c r="G1107" s="380"/>
    </row>
    <row r="1108" spans="1:7" ht="15.75">
      <c r="A1108" s="380"/>
      <c r="B1108" s="380"/>
      <c r="C1108" s="380"/>
      <c r="D1108" s="380"/>
      <c r="E1108" s="380"/>
      <c r="F1108" s="380"/>
      <c r="G1108" s="380"/>
    </row>
    <row r="1109" spans="1:7" ht="15.75">
      <c r="A1109" s="380"/>
      <c r="B1109" s="380"/>
      <c r="C1109" s="380"/>
      <c r="D1109" s="380"/>
      <c r="E1109" s="380"/>
      <c r="F1109" s="380"/>
      <c r="G1109" s="380"/>
    </row>
    <row r="1110" spans="1:7" ht="15.75">
      <c r="A1110" s="380"/>
      <c r="B1110" s="380"/>
      <c r="C1110" s="380"/>
      <c r="D1110" s="380"/>
      <c r="E1110" s="380"/>
      <c r="F1110" s="380"/>
      <c r="G1110" s="380"/>
    </row>
    <row r="1111" spans="1:7" ht="15.75">
      <c r="A1111" s="380"/>
      <c r="B1111" s="380"/>
      <c r="C1111" s="380"/>
      <c r="D1111" s="380"/>
      <c r="E1111" s="380"/>
      <c r="F1111" s="380"/>
      <c r="G1111" s="380"/>
    </row>
    <row r="1112" spans="1:7" ht="15.75">
      <c r="A1112" s="380"/>
      <c r="B1112" s="380"/>
      <c r="C1112" s="380"/>
      <c r="D1112" s="380"/>
      <c r="E1112" s="380"/>
      <c r="F1112" s="380"/>
      <c r="G1112" s="380"/>
    </row>
    <row r="1113" spans="1:7" ht="15.75">
      <c r="A1113" s="380"/>
      <c r="B1113" s="380"/>
      <c r="C1113" s="380"/>
      <c r="D1113" s="380"/>
      <c r="E1113" s="380"/>
      <c r="F1113" s="380"/>
      <c r="G1113" s="380"/>
    </row>
    <row r="1114" spans="1:7" ht="15.75">
      <c r="A1114" s="380"/>
      <c r="B1114" s="380"/>
      <c r="C1114" s="380"/>
      <c r="D1114" s="380"/>
      <c r="E1114" s="380"/>
      <c r="F1114" s="380"/>
      <c r="G1114" s="380"/>
    </row>
    <row r="1115" spans="1:7" ht="15.75">
      <c r="A1115" s="380"/>
      <c r="B1115" s="380"/>
      <c r="C1115" s="380"/>
      <c r="D1115" s="380"/>
      <c r="E1115" s="380"/>
      <c r="F1115" s="380"/>
      <c r="G1115" s="380"/>
    </row>
    <row r="1116" spans="1:7" ht="15.75">
      <c r="A1116" s="380"/>
      <c r="B1116" s="380"/>
      <c r="C1116" s="380"/>
      <c r="D1116" s="380"/>
      <c r="E1116" s="380"/>
      <c r="F1116" s="380"/>
      <c r="G1116" s="380"/>
    </row>
    <row r="1117" spans="1:7" ht="15.75">
      <c r="A1117" s="380"/>
      <c r="B1117" s="380"/>
      <c r="C1117" s="380"/>
      <c r="D1117" s="380"/>
      <c r="E1117" s="380"/>
      <c r="F1117" s="380"/>
      <c r="G1117" s="380"/>
    </row>
    <row r="1118" spans="1:7" ht="15.75">
      <c r="A1118" s="380"/>
      <c r="B1118" s="380"/>
      <c r="C1118" s="380"/>
      <c r="D1118" s="380"/>
      <c r="E1118" s="380"/>
      <c r="F1118" s="380"/>
      <c r="G1118" s="380"/>
    </row>
    <row r="1119" spans="1:7" ht="15.75">
      <c r="A1119" s="380"/>
      <c r="B1119" s="380"/>
      <c r="C1119" s="380"/>
      <c r="D1119" s="380"/>
      <c r="E1119" s="380"/>
      <c r="F1119" s="380"/>
      <c r="G1119" s="380"/>
    </row>
    <row r="1120" spans="1:7" ht="15.75">
      <c r="A1120" s="380"/>
      <c r="B1120" s="380"/>
      <c r="C1120" s="380"/>
      <c r="D1120" s="380"/>
      <c r="E1120" s="380"/>
      <c r="F1120" s="380"/>
      <c r="G1120" s="380"/>
    </row>
    <row r="1121" spans="1:7" ht="15.75">
      <c r="A1121" s="380"/>
      <c r="B1121" s="380"/>
      <c r="C1121" s="380"/>
      <c r="D1121" s="380"/>
      <c r="E1121" s="380"/>
      <c r="F1121" s="380"/>
      <c r="G1121" s="380"/>
    </row>
    <row r="1122" spans="1:7" ht="15.75">
      <c r="A1122" s="380"/>
      <c r="B1122" s="380"/>
      <c r="C1122" s="380"/>
      <c r="D1122" s="380"/>
      <c r="E1122" s="380"/>
      <c r="F1122" s="380"/>
      <c r="G1122" s="380"/>
    </row>
    <row r="1123" spans="1:7" ht="15.75">
      <c r="A1123" s="380"/>
      <c r="B1123" s="380"/>
      <c r="C1123" s="380"/>
      <c r="D1123" s="380"/>
      <c r="E1123" s="380"/>
      <c r="F1123" s="380"/>
      <c r="G1123" s="380"/>
    </row>
    <row r="1124" spans="1:7" ht="15.75">
      <c r="A1124" s="380"/>
      <c r="B1124" s="380"/>
      <c r="C1124" s="380"/>
      <c r="D1124" s="380"/>
      <c r="E1124" s="380"/>
      <c r="F1124" s="380"/>
      <c r="G1124" s="380"/>
    </row>
    <row r="1125" spans="1:7" ht="15.75">
      <c r="A1125" s="380"/>
      <c r="B1125" s="380"/>
      <c r="C1125" s="380"/>
      <c r="D1125" s="380"/>
      <c r="E1125" s="380"/>
      <c r="F1125" s="380"/>
      <c r="G1125" s="380"/>
    </row>
    <row r="1126" spans="1:7" ht="15.75">
      <c r="A1126" s="380"/>
      <c r="B1126" s="380"/>
      <c r="C1126" s="380"/>
      <c r="D1126" s="380"/>
      <c r="E1126" s="380"/>
      <c r="F1126" s="380"/>
      <c r="G1126" s="380"/>
    </row>
    <row r="1127" spans="1:7" ht="15.75">
      <c r="A1127" s="380"/>
      <c r="B1127" s="380"/>
      <c r="C1127" s="380"/>
      <c r="D1127" s="380"/>
      <c r="E1127" s="380"/>
      <c r="F1127" s="380"/>
      <c r="G1127" s="380"/>
    </row>
    <row r="1128" spans="1:7" ht="15.75">
      <c r="A1128" s="380"/>
      <c r="B1128" s="380"/>
      <c r="C1128" s="380"/>
      <c r="D1128" s="380"/>
      <c r="E1128" s="380"/>
      <c r="F1128" s="380"/>
      <c r="G1128" s="380"/>
    </row>
    <row r="1129" spans="1:7" ht="15.75">
      <c r="A1129" s="380"/>
      <c r="B1129" s="380"/>
      <c r="C1129" s="380"/>
      <c r="D1129" s="380"/>
      <c r="E1129" s="380"/>
      <c r="F1129" s="380"/>
      <c r="G1129" s="380"/>
    </row>
    <row r="1130" spans="1:7" ht="15.75">
      <c r="A1130" s="380"/>
      <c r="B1130" s="380"/>
      <c r="C1130" s="380"/>
      <c r="D1130" s="380"/>
      <c r="E1130" s="380"/>
      <c r="F1130" s="380"/>
      <c r="G1130" s="380"/>
    </row>
    <row r="1131" spans="1:7" ht="15.75">
      <c r="A1131" s="380"/>
      <c r="B1131" s="380"/>
      <c r="C1131" s="380"/>
      <c r="D1131" s="380"/>
      <c r="E1131" s="380"/>
      <c r="F1131" s="380"/>
      <c r="G1131" s="380"/>
    </row>
    <row r="1132" spans="1:7" ht="15.75">
      <c r="A1132" s="380"/>
      <c r="B1132" s="380"/>
      <c r="C1132" s="380"/>
      <c r="D1132" s="380"/>
      <c r="E1132" s="380"/>
      <c r="F1132" s="380"/>
      <c r="G1132" s="380"/>
    </row>
    <row r="1133" spans="1:7" ht="15.75">
      <c r="A1133" s="380"/>
      <c r="B1133" s="380"/>
      <c r="C1133" s="380"/>
      <c r="D1133" s="380"/>
      <c r="E1133" s="380"/>
      <c r="F1133" s="380"/>
      <c r="G1133" s="380"/>
    </row>
    <row r="1134" spans="1:7" ht="15.75">
      <c r="A1134" s="380"/>
      <c r="B1134" s="380"/>
      <c r="C1134" s="380"/>
      <c r="D1134" s="380"/>
      <c r="E1134" s="380"/>
      <c r="F1134" s="380"/>
      <c r="G1134" s="380"/>
    </row>
    <row r="1135" spans="1:7" ht="15.75">
      <c r="A1135" s="380"/>
      <c r="B1135" s="380"/>
      <c r="C1135" s="380"/>
      <c r="D1135" s="380"/>
      <c r="E1135" s="380"/>
      <c r="F1135" s="380"/>
      <c r="G1135" s="380"/>
    </row>
    <row r="1136" spans="1:7" ht="15.75">
      <c r="A1136" s="380"/>
      <c r="B1136" s="380"/>
      <c r="C1136" s="380"/>
      <c r="D1136" s="380"/>
      <c r="E1136" s="380"/>
      <c r="F1136" s="380"/>
      <c r="G1136" s="380"/>
    </row>
    <row r="1137" spans="1:7" ht="15.75">
      <c r="A1137" s="380"/>
      <c r="B1137" s="380"/>
      <c r="C1137" s="380"/>
      <c r="D1137" s="380"/>
      <c r="E1137" s="380"/>
      <c r="F1137" s="380"/>
      <c r="G1137" s="380"/>
    </row>
    <row r="1138" spans="1:7" ht="15.75">
      <c r="A1138" s="380"/>
      <c r="B1138" s="380"/>
      <c r="C1138" s="380"/>
      <c r="D1138" s="380"/>
      <c r="E1138" s="380"/>
      <c r="F1138" s="380"/>
      <c r="G1138" s="380"/>
    </row>
    <row r="1139" spans="1:7" ht="15.75">
      <c r="A1139" s="380"/>
      <c r="B1139" s="380"/>
      <c r="C1139" s="380"/>
      <c r="D1139" s="380"/>
      <c r="E1139" s="380"/>
      <c r="F1139" s="380"/>
      <c r="G1139" s="380"/>
    </row>
    <row r="1140" spans="1:7" ht="15.75">
      <c r="A1140" s="380"/>
      <c r="B1140" s="380"/>
      <c r="C1140" s="380"/>
      <c r="D1140" s="380"/>
      <c r="E1140" s="380"/>
      <c r="F1140" s="380"/>
      <c r="G1140" s="380"/>
    </row>
    <row r="1141" spans="1:7" ht="15.75">
      <c r="A1141" s="380"/>
      <c r="B1141" s="380"/>
      <c r="C1141" s="380"/>
      <c r="D1141" s="380"/>
      <c r="E1141" s="380"/>
      <c r="F1141" s="380"/>
      <c r="G1141" s="380"/>
    </row>
    <row r="1142" spans="1:7" ht="15.75">
      <c r="A1142" s="380"/>
      <c r="B1142" s="380"/>
      <c r="C1142" s="380"/>
      <c r="D1142" s="380"/>
      <c r="E1142" s="380"/>
      <c r="F1142" s="380"/>
      <c r="G1142" s="380"/>
    </row>
    <row r="1143" spans="1:7" ht="15.75">
      <c r="A1143" s="380"/>
      <c r="B1143" s="380"/>
      <c r="C1143" s="380"/>
      <c r="D1143" s="380"/>
      <c r="E1143" s="380"/>
      <c r="F1143" s="380"/>
      <c r="G1143" s="380"/>
    </row>
    <row r="1144" spans="1:7" ht="15.75">
      <c r="A1144" s="380"/>
      <c r="B1144" s="380"/>
      <c r="C1144" s="380"/>
      <c r="D1144" s="380"/>
      <c r="E1144" s="380"/>
      <c r="F1144" s="380"/>
      <c r="G1144" s="380"/>
    </row>
    <row r="1145" spans="1:7" ht="15.75">
      <c r="A1145" s="380"/>
      <c r="B1145" s="380"/>
      <c r="C1145" s="380"/>
      <c r="D1145" s="380"/>
      <c r="E1145" s="380"/>
      <c r="F1145" s="380"/>
      <c r="G1145" s="380"/>
    </row>
    <row r="1146" spans="1:7" ht="15.75">
      <c r="A1146" s="380"/>
      <c r="B1146" s="380"/>
      <c r="C1146" s="380"/>
      <c r="D1146" s="380"/>
      <c r="E1146" s="380"/>
      <c r="F1146" s="380"/>
      <c r="G1146" s="380"/>
    </row>
    <row r="1147" spans="1:7" ht="15.75">
      <c r="A1147" s="380"/>
      <c r="B1147" s="380"/>
      <c r="C1147" s="380"/>
      <c r="D1147" s="380"/>
      <c r="E1147" s="380"/>
      <c r="F1147" s="380"/>
      <c r="G1147" s="380"/>
    </row>
    <row r="1148" spans="1:7" ht="15.75">
      <c r="A1148" s="380"/>
      <c r="B1148" s="380"/>
      <c r="C1148" s="380"/>
      <c r="D1148" s="380"/>
      <c r="E1148" s="380"/>
      <c r="F1148" s="380"/>
      <c r="G1148" s="380"/>
    </row>
    <row r="1149" spans="1:7" ht="15.75">
      <c r="A1149" s="380"/>
      <c r="B1149" s="380"/>
      <c r="C1149" s="380"/>
      <c r="D1149" s="380"/>
      <c r="E1149" s="380"/>
      <c r="F1149" s="380"/>
      <c r="G1149" s="380"/>
    </row>
    <row r="1150" spans="1:7" ht="15.75">
      <c r="A1150" s="380"/>
      <c r="B1150" s="380"/>
      <c r="C1150" s="380"/>
      <c r="D1150" s="380"/>
      <c r="E1150" s="380"/>
      <c r="F1150" s="380"/>
      <c r="G1150" s="380"/>
    </row>
    <row r="1151" spans="1:7" ht="15.75">
      <c r="A1151" s="380"/>
      <c r="B1151" s="380"/>
      <c r="C1151" s="380"/>
      <c r="D1151" s="380"/>
      <c r="E1151" s="380"/>
      <c r="F1151" s="380"/>
      <c r="G1151" s="380"/>
    </row>
    <row r="1152" spans="1:7" ht="15.75">
      <c r="A1152" s="380"/>
      <c r="B1152" s="380"/>
      <c r="C1152" s="380"/>
      <c r="D1152" s="380"/>
      <c r="E1152" s="380"/>
      <c r="F1152" s="380"/>
      <c r="G1152" s="380"/>
    </row>
    <row r="1153" spans="1:7" ht="15.75">
      <c r="A1153" s="380"/>
      <c r="B1153" s="380"/>
      <c r="C1153" s="380"/>
      <c r="D1153" s="380"/>
      <c r="E1153" s="380"/>
      <c r="F1153" s="380"/>
      <c r="G1153" s="380"/>
    </row>
    <row r="1154" spans="1:7" ht="15.75">
      <c r="A1154" s="380"/>
      <c r="B1154" s="380"/>
      <c r="C1154" s="380"/>
      <c r="D1154" s="380"/>
      <c r="E1154" s="380"/>
      <c r="F1154" s="380"/>
      <c r="G1154" s="380"/>
    </row>
    <row r="1155" spans="1:7" ht="15.75">
      <c r="A1155" s="380"/>
      <c r="B1155" s="380"/>
      <c r="C1155" s="380"/>
      <c r="D1155" s="380"/>
      <c r="E1155" s="380"/>
      <c r="F1155" s="380"/>
      <c r="G1155" s="380"/>
    </row>
    <row r="1156" spans="1:7" ht="15.75">
      <c r="A1156" s="380"/>
      <c r="B1156" s="380"/>
      <c r="C1156" s="380"/>
      <c r="D1156" s="380"/>
      <c r="E1156" s="380"/>
      <c r="F1156" s="380"/>
      <c r="G1156" s="380"/>
    </row>
    <row r="1157" spans="1:7" ht="15.75">
      <c r="A1157" s="380"/>
      <c r="B1157" s="380"/>
      <c r="C1157" s="380"/>
      <c r="D1157" s="380"/>
      <c r="E1157" s="380"/>
      <c r="F1157" s="380"/>
      <c r="G1157" s="380"/>
    </row>
    <row r="1158" spans="1:7" ht="15.75">
      <c r="A1158" s="380"/>
      <c r="B1158" s="380"/>
      <c r="C1158" s="380"/>
      <c r="D1158" s="380"/>
      <c r="E1158" s="380"/>
      <c r="F1158" s="380"/>
      <c r="G1158" s="380"/>
    </row>
    <row r="1159" spans="1:7" ht="15.75">
      <c r="A1159" s="380"/>
      <c r="B1159" s="380"/>
      <c r="C1159" s="380"/>
      <c r="D1159" s="380"/>
      <c r="E1159" s="380"/>
      <c r="F1159" s="380"/>
      <c r="G1159" s="380"/>
    </row>
    <row r="1160" spans="1:7" ht="15.75">
      <c r="A1160" s="380"/>
      <c r="B1160" s="380"/>
      <c r="C1160" s="380"/>
      <c r="D1160" s="380"/>
      <c r="E1160" s="380"/>
      <c r="F1160" s="380"/>
      <c r="G1160" s="380"/>
    </row>
    <row r="1161" spans="1:7" ht="15.75">
      <c r="A1161" s="380"/>
      <c r="B1161" s="380"/>
      <c r="C1161" s="380"/>
      <c r="D1161" s="380"/>
      <c r="E1161" s="380"/>
      <c r="F1161" s="380"/>
      <c r="G1161" s="380"/>
    </row>
    <row r="1162" spans="1:7" ht="15.75">
      <c r="A1162" s="380"/>
      <c r="B1162" s="380"/>
      <c r="C1162" s="380"/>
      <c r="D1162" s="380"/>
      <c r="E1162" s="380"/>
      <c r="F1162" s="380"/>
      <c r="G1162" s="380"/>
    </row>
    <row r="1163" spans="1:7" ht="15.75">
      <c r="A1163" s="380"/>
      <c r="B1163" s="380"/>
      <c r="C1163" s="380"/>
      <c r="D1163" s="380"/>
      <c r="E1163" s="380"/>
      <c r="F1163" s="380"/>
      <c r="G1163" s="380"/>
    </row>
    <row r="1164" spans="1:7" ht="15.75">
      <c r="A1164" s="380"/>
      <c r="B1164" s="380"/>
      <c r="C1164" s="380"/>
      <c r="D1164" s="380"/>
      <c r="E1164" s="380"/>
      <c r="F1164" s="380"/>
      <c r="G1164" s="380"/>
    </row>
    <row r="1165" spans="1:7" ht="15.75">
      <c r="A1165" s="380"/>
      <c r="B1165" s="380"/>
      <c r="C1165" s="380"/>
      <c r="D1165" s="380"/>
      <c r="E1165" s="380"/>
      <c r="F1165" s="380"/>
      <c r="G1165" s="380"/>
    </row>
    <row r="1166" spans="1:7" ht="15.75">
      <c r="A1166" s="380"/>
      <c r="B1166" s="380"/>
      <c r="C1166" s="380"/>
      <c r="D1166" s="380"/>
      <c r="E1166" s="380"/>
      <c r="F1166" s="380"/>
      <c r="G1166" s="380"/>
    </row>
    <row r="1167" spans="1:7" ht="15.75">
      <c r="A1167" s="380"/>
      <c r="B1167" s="380"/>
      <c r="C1167" s="380"/>
      <c r="D1167" s="380"/>
      <c r="E1167" s="380"/>
      <c r="F1167" s="380"/>
      <c r="G1167" s="380"/>
    </row>
    <row r="1168" spans="1:7" ht="15.75">
      <c r="A1168" s="380"/>
      <c r="B1168" s="380"/>
      <c r="C1168" s="380"/>
      <c r="D1168" s="380"/>
      <c r="E1168" s="380"/>
      <c r="F1168" s="380"/>
      <c r="G1168" s="380"/>
    </row>
    <row r="1169" spans="1:7" ht="15.75">
      <c r="A1169" s="380"/>
      <c r="B1169" s="380"/>
      <c r="C1169" s="380"/>
      <c r="D1169" s="380"/>
      <c r="E1169" s="380"/>
      <c r="F1169" s="380"/>
      <c r="G1169" s="380"/>
    </row>
    <row r="1170" spans="1:7" ht="15.75">
      <c r="A1170" s="380"/>
      <c r="B1170" s="380"/>
      <c r="C1170" s="380"/>
      <c r="D1170" s="380"/>
      <c r="E1170" s="380"/>
      <c r="F1170" s="380"/>
      <c r="G1170" s="380"/>
    </row>
    <row r="1171" spans="1:7" ht="15.75">
      <c r="A1171" s="380"/>
      <c r="B1171" s="380"/>
      <c r="C1171" s="380"/>
      <c r="D1171" s="380"/>
      <c r="E1171" s="380"/>
      <c r="F1171" s="380"/>
      <c r="G1171" s="380"/>
    </row>
    <row r="1172" spans="1:7" ht="15.75">
      <c r="A1172" s="380"/>
      <c r="B1172" s="380"/>
      <c r="C1172" s="380"/>
      <c r="D1172" s="380"/>
      <c r="E1172" s="380"/>
      <c r="F1172" s="380"/>
      <c r="G1172" s="380"/>
    </row>
    <row r="1173" spans="1:7" ht="15.75">
      <c r="A1173" s="380"/>
      <c r="B1173" s="380"/>
      <c r="C1173" s="380"/>
      <c r="D1173" s="380"/>
      <c r="E1173" s="380"/>
      <c r="F1173" s="380"/>
      <c r="G1173" s="380"/>
    </row>
    <row r="1174" spans="1:7" ht="15.75">
      <c r="A1174" s="380"/>
      <c r="B1174" s="380"/>
      <c r="C1174" s="380"/>
      <c r="D1174" s="380"/>
      <c r="E1174" s="380"/>
      <c r="F1174" s="380"/>
      <c r="G1174" s="380"/>
    </row>
    <row r="1175" spans="1:7" ht="15.75">
      <c r="A1175" s="380"/>
      <c r="B1175" s="380"/>
      <c r="C1175" s="380"/>
      <c r="D1175" s="380"/>
      <c r="E1175" s="380"/>
      <c r="F1175" s="380"/>
      <c r="G1175" s="380"/>
    </row>
    <row r="1176" spans="1:7" ht="15.75">
      <c r="A1176" s="380"/>
      <c r="B1176" s="380"/>
      <c r="C1176" s="380"/>
      <c r="D1176" s="380"/>
      <c r="E1176" s="380"/>
      <c r="F1176" s="380"/>
      <c r="G1176" s="380"/>
    </row>
    <row r="1177" spans="1:7" ht="15.75">
      <c r="A1177" s="380"/>
      <c r="B1177" s="380"/>
      <c r="C1177" s="380"/>
      <c r="D1177" s="380"/>
      <c r="E1177" s="380"/>
      <c r="F1177" s="380"/>
      <c r="G1177" s="380"/>
    </row>
    <row r="1178" spans="1:7" ht="15.75">
      <c r="A1178" s="380"/>
      <c r="B1178" s="380"/>
      <c r="C1178" s="380"/>
      <c r="D1178" s="380"/>
      <c r="E1178" s="380"/>
      <c r="F1178" s="380"/>
      <c r="G1178" s="380"/>
    </row>
    <row r="1179" spans="1:7" ht="15.75">
      <c r="A1179" s="380"/>
      <c r="B1179" s="380"/>
      <c r="C1179" s="380"/>
      <c r="D1179" s="380"/>
      <c r="E1179" s="380"/>
      <c r="F1179" s="380"/>
      <c r="G1179" s="380"/>
    </row>
    <row r="1180" spans="1:7" ht="15.75">
      <c r="A1180" s="380"/>
      <c r="B1180" s="380"/>
      <c r="C1180" s="380"/>
      <c r="D1180" s="380"/>
      <c r="E1180" s="380"/>
      <c r="F1180" s="380"/>
      <c r="G1180" s="380"/>
    </row>
    <row r="1181" spans="1:7" ht="15.75">
      <c r="A1181" s="380"/>
      <c r="B1181" s="380"/>
      <c r="C1181" s="380"/>
      <c r="D1181" s="380"/>
      <c r="E1181" s="380"/>
      <c r="F1181" s="380"/>
      <c r="G1181" s="380"/>
    </row>
    <row r="1182" spans="1:7" ht="15.75">
      <c r="A1182" s="380"/>
      <c r="B1182" s="380"/>
      <c r="C1182" s="380"/>
      <c r="D1182" s="380"/>
      <c r="E1182" s="380"/>
      <c r="F1182" s="380"/>
      <c r="G1182" s="380"/>
    </row>
    <row r="1183" spans="1:7" ht="15.75">
      <c r="A1183" s="380"/>
      <c r="B1183" s="380"/>
      <c r="C1183" s="380"/>
      <c r="D1183" s="380"/>
      <c r="E1183" s="380"/>
      <c r="F1183" s="380"/>
      <c r="G1183" s="380"/>
    </row>
    <row r="1184" spans="1:7" ht="15.75">
      <c r="A1184" s="380"/>
      <c r="B1184" s="380"/>
      <c r="C1184" s="380"/>
      <c r="D1184" s="380"/>
      <c r="E1184" s="380"/>
      <c r="F1184" s="380"/>
      <c r="G1184" s="380"/>
    </row>
    <row r="1185" spans="1:7" ht="15.75">
      <c r="A1185" s="380"/>
      <c r="B1185" s="380"/>
      <c r="C1185" s="380"/>
      <c r="D1185" s="380"/>
      <c r="E1185" s="380"/>
      <c r="F1185" s="380"/>
      <c r="G1185" s="380"/>
    </row>
    <row r="1186" spans="1:7" ht="15.75">
      <c r="A1186" s="380"/>
      <c r="B1186" s="380"/>
      <c r="C1186" s="380"/>
      <c r="D1186" s="380"/>
      <c r="E1186" s="380"/>
      <c r="F1186" s="380"/>
      <c r="G1186" s="380"/>
    </row>
    <row r="1187" spans="1:7" ht="15.75">
      <c r="A1187" s="380"/>
      <c r="B1187" s="380"/>
      <c r="C1187" s="380"/>
      <c r="D1187" s="380"/>
      <c r="E1187" s="380"/>
      <c r="F1187" s="380"/>
      <c r="G1187" s="380"/>
    </row>
    <row r="1188" spans="1:7" ht="15.75">
      <c r="A1188" s="380"/>
      <c r="B1188" s="380"/>
      <c r="C1188" s="380"/>
      <c r="D1188" s="380"/>
      <c r="E1188" s="380"/>
      <c r="F1188" s="380"/>
      <c r="G1188" s="380"/>
    </row>
    <row r="1189" spans="1:7" ht="15.75">
      <c r="A1189" s="380"/>
      <c r="B1189" s="380"/>
      <c r="C1189" s="380"/>
      <c r="D1189" s="380"/>
      <c r="E1189" s="380"/>
      <c r="F1189" s="380"/>
      <c r="G1189" s="380"/>
    </row>
    <row r="1190" spans="1:7" ht="15.75">
      <c r="A1190" s="380"/>
      <c r="B1190" s="380"/>
      <c r="C1190" s="380"/>
      <c r="D1190" s="380"/>
      <c r="E1190" s="380"/>
      <c r="F1190" s="380"/>
      <c r="G1190" s="380"/>
    </row>
    <row r="1191" spans="1:7" ht="15.75">
      <c r="A1191" s="380"/>
      <c r="B1191" s="380"/>
      <c r="C1191" s="380"/>
      <c r="D1191" s="380"/>
      <c r="E1191" s="380"/>
      <c r="F1191" s="380"/>
      <c r="G1191" s="380"/>
    </row>
    <row r="1192" spans="1:7" ht="15.75">
      <c r="A1192" s="380"/>
      <c r="B1192" s="380"/>
      <c r="C1192" s="380"/>
      <c r="D1192" s="380"/>
      <c r="E1192" s="380"/>
      <c r="F1192" s="380"/>
      <c r="G1192" s="380"/>
    </row>
    <row r="1193" spans="1:7" ht="15.75">
      <c r="A1193" s="380"/>
      <c r="B1193" s="380"/>
      <c r="C1193" s="380"/>
      <c r="D1193" s="380"/>
      <c r="E1193" s="380"/>
      <c r="F1193" s="380"/>
      <c r="G1193" s="380"/>
    </row>
    <row r="1194" spans="1:7" ht="15.75">
      <c r="A1194" s="380"/>
      <c r="B1194" s="380"/>
      <c r="C1194" s="380"/>
      <c r="D1194" s="380"/>
      <c r="E1194" s="380"/>
      <c r="F1194" s="380"/>
      <c r="G1194" s="380"/>
    </row>
    <row r="1195" spans="1:7" ht="15.75">
      <c r="A1195" s="380"/>
      <c r="B1195" s="380"/>
      <c r="C1195" s="380"/>
      <c r="D1195" s="380"/>
      <c r="E1195" s="380"/>
      <c r="F1195" s="380"/>
      <c r="G1195" s="380"/>
    </row>
    <row r="1196" spans="1:7" ht="15.75">
      <c r="A1196" s="380"/>
      <c r="B1196" s="380"/>
      <c r="C1196" s="380"/>
      <c r="D1196" s="380"/>
      <c r="E1196" s="380"/>
      <c r="F1196" s="380"/>
      <c r="G1196" s="380"/>
    </row>
    <row r="1197" spans="1:7" ht="15.75">
      <c r="A1197" s="380"/>
      <c r="B1197" s="380"/>
      <c r="C1197" s="380"/>
      <c r="D1197" s="380"/>
      <c r="E1197" s="380"/>
      <c r="F1197" s="380"/>
      <c r="G1197" s="380"/>
    </row>
    <row r="1198" spans="1:7" ht="15.75">
      <c r="A1198" s="380"/>
      <c r="B1198" s="380"/>
      <c r="C1198" s="380"/>
      <c r="D1198" s="380"/>
      <c r="E1198" s="380"/>
      <c r="F1198" s="380"/>
      <c r="G1198" s="380"/>
    </row>
    <row r="1199" spans="1:7" ht="15.75">
      <c r="A1199" s="380"/>
      <c r="B1199" s="380"/>
      <c r="C1199" s="380"/>
      <c r="D1199" s="380"/>
      <c r="E1199" s="380"/>
      <c r="F1199" s="380"/>
      <c r="G1199" s="380"/>
    </row>
    <row r="1200" spans="1:7" ht="15.75">
      <c r="A1200" s="380"/>
      <c r="B1200" s="380"/>
      <c r="C1200" s="380"/>
      <c r="D1200" s="380"/>
      <c r="E1200" s="380"/>
      <c r="F1200" s="380"/>
      <c r="G1200" s="380"/>
    </row>
    <row r="1201" spans="1:7" ht="15.75">
      <c r="A1201" s="380"/>
      <c r="B1201" s="380"/>
      <c r="C1201" s="380"/>
      <c r="D1201" s="380"/>
      <c r="E1201" s="380"/>
      <c r="F1201" s="380"/>
      <c r="G1201" s="380"/>
    </row>
    <row r="1202" spans="1:7" ht="15.75">
      <c r="A1202" s="380"/>
      <c r="B1202" s="380"/>
      <c r="C1202" s="380"/>
      <c r="D1202" s="380"/>
      <c r="E1202" s="380"/>
      <c r="F1202" s="380"/>
      <c r="G1202" s="380"/>
    </row>
    <row r="1203" spans="1:7" ht="15.75">
      <c r="A1203" s="380"/>
      <c r="B1203" s="380"/>
      <c r="C1203" s="380"/>
      <c r="D1203" s="380"/>
      <c r="E1203" s="380"/>
      <c r="F1203" s="380"/>
      <c r="G1203" s="380"/>
    </row>
    <row r="1204" spans="1:7" ht="15.75">
      <c r="A1204" s="380"/>
      <c r="B1204" s="380"/>
      <c r="C1204" s="380"/>
      <c r="D1204" s="380"/>
      <c r="E1204" s="380"/>
      <c r="F1204" s="380"/>
      <c r="G1204" s="380"/>
    </row>
    <row r="1205" spans="1:7" ht="15.75">
      <c r="A1205" s="380"/>
      <c r="B1205" s="380"/>
      <c r="C1205" s="380"/>
      <c r="D1205" s="380"/>
      <c r="E1205" s="380"/>
      <c r="F1205" s="380"/>
      <c r="G1205" s="380"/>
    </row>
    <row r="1206" spans="1:7" ht="15.75">
      <c r="A1206" s="380"/>
      <c r="B1206" s="380"/>
      <c r="C1206" s="380"/>
      <c r="D1206" s="380"/>
      <c r="E1206" s="380"/>
      <c r="F1206" s="380"/>
      <c r="G1206" s="380"/>
    </row>
    <row r="1207" spans="1:7" ht="15.75">
      <c r="A1207" s="380"/>
      <c r="B1207" s="380"/>
      <c r="C1207" s="380"/>
      <c r="D1207" s="380"/>
      <c r="E1207" s="380"/>
      <c r="F1207" s="380"/>
      <c r="G1207" s="380"/>
    </row>
    <row r="1208" spans="1:7" ht="15.75">
      <c r="A1208" s="380"/>
      <c r="B1208" s="380"/>
      <c r="C1208" s="380"/>
      <c r="D1208" s="380"/>
      <c r="E1208" s="380"/>
      <c r="F1208" s="380"/>
      <c r="G1208" s="380"/>
    </row>
    <row r="1209" spans="1:7" ht="15.75">
      <c r="A1209" s="380"/>
      <c r="B1209" s="380"/>
      <c r="C1209" s="380"/>
      <c r="D1209" s="380"/>
      <c r="E1209" s="380"/>
      <c r="F1209" s="380"/>
      <c r="G1209" s="380"/>
    </row>
    <row r="1210" spans="1:7" ht="15.75">
      <c r="A1210" s="380"/>
      <c r="B1210" s="380"/>
      <c r="C1210" s="380"/>
      <c r="D1210" s="380"/>
      <c r="E1210" s="380"/>
      <c r="F1210" s="380"/>
      <c r="G1210" s="380"/>
    </row>
    <row r="1211" spans="1:7" ht="15.75">
      <c r="A1211" s="380"/>
      <c r="B1211" s="380"/>
      <c r="C1211" s="380"/>
      <c r="D1211" s="380"/>
      <c r="E1211" s="380"/>
      <c r="F1211" s="380"/>
      <c r="G1211" s="380"/>
    </row>
    <row r="1212" spans="1:7" ht="15.75">
      <c r="A1212" s="380"/>
      <c r="B1212" s="380"/>
      <c r="C1212" s="380"/>
      <c r="D1212" s="380"/>
      <c r="E1212" s="380"/>
      <c r="F1212" s="380"/>
      <c r="G1212" s="380"/>
    </row>
    <row r="1213" spans="1:7" ht="15.75">
      <c r="A1213" s="380"/>
      <c r="B1213" s="380"/>
      <c r="C1213" s="380"/>
      <c r="D1213" s="380"/>
      <c r="E1213" s="380"/>
      <c r="F1213" s="380"/>
      <c r="G1213" s="380"/>
    </row>
    <row r="1214" spans="1:7" ht="15.75">
      <c r="A1214" s="380"/>
      <c r="B1214" s="380"/>
      <c r="C1214" s="380"/>
      <c r="D1214" s="380"/>
      <c r="E1214" s="380"/>
      <c r="F1214" s="380"/>
      <c r="G1214" s="380"/>
    </row>
    <row r="1215" spans="1:7" ht="15.75">
      <c r="A1215" s="380"/>
      <c r="B1215" s="380"/>
      <c r="C1215" s="380"/>
      <c r="D1215" s="380"/>
      <c r="E1215" s="380"/>
      <c r="F1215" s="380"/>
      <c r="G1215" s="380"/>
    </row>
    <row r="1216" spans="1:7" ht="15.75">
      <c r="A1216" s="380"/>
      <c r="B1216" s="380"/>
      <c r="C1216" s="380"/>
      <c r="D1216" s="380"/>
      <c r="E1216" s="380"/>
      <c r="F1216" s="380"/>
      <c r="G1216" s="380"/>
    </row>
    <row r="1217" spans="1:7" ht="15.75">
      <c r="A1217" s="380"/>
      <c r="B1217" s="380"/>
      <c r="C1217" s="380"/>
      <c r="D1217" s="380"/>
      <c r="E1217" s="380"/>
      <c r="F1217" s="380"/>
      <c r="G1217" s="380"/>
    </row>
    <row r="1218" spans="1:7" ht="15.75">
      <c r="A1218" s="380"/>
      <c r="B1218" s="380"/>
      <c r="C1218" s="380"/>
      <c r="D1218" s="380"/>
      <c r="E1218" s="380"/>
      <c r="F1218" s="380"/>
      <c r="G1218" s="380"/>
    </row>
    <row r="1219" spans="1:7" ht="15.75">
      <c r="A1219" s="380"/>
      <c r="B1219" s="380"/>
      <c r="C1219" s="380"/>
      <c r="D1219" s="380"/>
      <c r="E1219" s="380"/>
      <c r="F1219" s="380"/>
      <c r="G1219" s="380"/>
    </row>
    <row r="1220" spans="1:7" ht="15.75">
      <c r="A1220" s="380"/>
      <c r="B1220" s="380"/>
      <c r="C1220" s="380"/>
      <c r="D1220" s="380"/>
      <c r="E1220" s="380"/>
      <c r="F1220" s="380"/>
      <c r="G1220" s="380"/>
    </row>
    <row r="1221" spans="1:7" ht="15.75">
      <c r="A1221" s="380"/>
      <c r="B1221" s="380"/>
      <c r="C1221" s="380"/>
      <c r="D1221" s="380"/>
      <c r="E1221" s="380"/>
      <c r="F1221" s="380"/>
      <c r="G1221" s="380"/>
    </row>
    <row r="1222" spans="1:7" ht="15.75">
      <c r="A1222" s="380"/>
      <c r="B1222" s="380"/>
      <c r="C1222" s="380"/>
      <c r="D1222" s="380"/>
      <c r="E1222" s="380"/>
      <c r="F1222" s="380"/>
      <c r="G1222" s="380"/>
    </row>
    <row r="1223" spans="1:7" ht="15.75">
      <c r="A1223" s="380"/>
      <c r="B1223" s="380"/>
      <c r="C1223" s="380"/>
      <c r="D1223" s="380"/>
      <c r="E1223" s="380"/>
      <c r="F1223" s="380"/>
      <c r="G1223" s="380"/>
    </row>
    <row r="1224" spans="1:7" ht="15.75">
      <c r="A1224" s="380"/>
      <c r="B1224" s="380"/>
      <c r="C1224" s="380"/>
      <c r="D1224" s="380"/>
      <c r="E1224" s="380"/>
      <c r="F1224" s="380"/>
      <c r="G1224" s="380"/>
    </row>
    <row r="1225" spans="1:7" ht="15.75">
      <c r="A1225" s="380"/>
      <c r="B1225" s="380"/>
      <c r="C1225" s="380"/>
      <c r="D1225" s="380"/>
      <c r="E1225" s="380"/>
      <c r="F1225" s="380"/>
      <c r="G1225" s="380"/>
    </row>
    <row r="1226" spans="1:7" ht="15.75">
      <c r="A1226" s="380"/>
      <c r="B1226" s="380"/>
      <c r="C1226" s="380"/>
      <c r="D1226" s="380"/>
      <c r="E1226" s="380"/>
      <c r="F1226" s="380"/>
      <c r="G1226" s="380"/>
    </row>
    <row r="1227" spans="1:7" ht="15.75">
      <c r="A1227" s="380"/>
      <c r="B1227" s="380"/>
      <c r="C1227" s="380"/>
      <c r="D1227" s="380"/>
      <c r="E1227" s="380"/>
      <c r="F1227" s="380"/>
      <c r="G1227" s="380"/>
    </row>
    <row r="1228" spans="1:7" ht="15.75">
      <c r="A1228" s="380"/>
      <c r="B1228" s="380"/>
      <c r="C1228" s="380"/>
      <c r="D1228" s="380"/>
      <c r="E1228" s="380"/>
      <c r="F1228" s="380"/>
      <c r="G1228" s="380"/>
    </row>
    <row r="1229" spans="1:7" ht="15.75">
      <c r="A1229" s="380"/>
      <c r="B1229" s="380"/>
      <c r="C1229" s="380"/>
      <c r="D1229" s="380"/>
      <c r="E1229" s="380"/>
      <c r="F1229" s="380"/>
      <c r="G1229" s="380"/>
    </row>
    <row r="1230" spans="1:7" ht="15.75">
      <c r="A1230" s="380"/>
      <c r="B1230" s="380"/>
      <c r="C1230" s="380"/>
      <c r="D1230" s="380"/>
      <c r="E1230" s="380"/>
      <c r="F1230" s="380"/>
      <c r="G1230" s="380"/>
    </row>
    <row r="1231" spans="1:7" ht="15.75">
      <c r="A1231" s="380"/>
      <c r="B1231" s="380"/>
      <c r="C1231" s="380"/>
      <c r="D1231" s="380"/>
      <c r="E1231" s="380"/>
      <c r="F1231" s="380"/>
      <c r="G1231" s="380"/>
    </row>
    <row r="1232" spans="1:7" ht="15.75">
      <c r="A1232" s="380"/>
      <c r="B1232" s="380"/>
      <c r="C1232" s="380"/>
      <c r="D1232" s="380"/>
      <c r="E1232" s="380"/>
      <c r="F1232" s="380"/>
      <c r="G1232" s="380"/>
    </row>
    <row r="1233" spans="1:7" ht="15.75">
      <c r="A1233" s="380"/>
      <c r="B1233" s="380"/>
      <c r="C1233" s="380"/>
      <c r="D1233" s="380"/>
      <c r="E1233" s="380"/>
      <c r="F1233" s="380"/>
      <c r="G1233" s="380"/>
    </row>
    <row r="1234" spans="1:7" ht="15.75">
      <c r="A1234" s="380"/>
      <c r="B1234" s="380"/>
      <c r="C1234" s="380"/>
      <c r="D1234" s="380"/>
      <c r="E1234" s="380"/>
      <c r="F1234" s="380"/>
      <c r="G1234" s="380"/>
    </row>
    <row r="1235" spans="1:7" ht="15.75">
      <c r="A1235" s="380"/>
      <c r="B1235" s="380"/>
      <c r="C1235" s="380"/>
      <c r="D1235" s="380"/>
      <c r="E1235" s="380"/>
      <c r="F1235" s="380"/>
      <c r="G1235" s="380"/>
    </row>
    <row r="1236" spans="1:7" ht="15.75">
      <c r="A1236" s="380"/>
      <c r="B1236" s="380"/>
      <c r="C1236" s="380"/>
      <c r="D1236" s="380"/>
      <c r="E1236" s="380"/>
      <c r="F1236" s="380"/>
      <c r="G1236" s="380"/>
    </row>
    <row r="1237" spans="1:7" ht="15.75">
      <c r="A1237" s="380"/>
      <c r="B1237" s="380"/>
      <c r="C1237" s="380"/>
      <c r="D1237" s="380"/>
      <c r="E1237" s="380"/>
      <c r="F1237" s="380"/>
      <c r="G1237" s="380"/>
    </row>
    <row r="1238" spans="1:7" ht="15.75">
      <c r="A1238" s="380"/>
      <c r="B1238" s="380"/>
      <c r="C1238" s="380"/>
      <c r="D1238" s="380"/>
      <c r="E1238" s="380"/>
      <c r="F1238" s="380"/>
      <c r="G1238" s="380"/>
    </row>
    <row r="1239" spans="1:7" ht="15.75">
      <c r="A1239" s="380"/>
      <c r="B1239" s="380"/>
      <c r="C1239" s="380"/>
      <c r="D1239" s="380"/>
      <c r="E1239" s="380"/>
      <c r="F1239" s="380"/>
      <c r="G1239" s="380"/>
    </row>
    <row r="1240" spans="1:7" ht="15.75">
      <c r="A1240" s="380"/>
      <c r="B1240" s="380"/>
      <c r="C1240" s="380"/>
      <c r="D1240" s="380"/>
      <c r="E1240" s="380"/>
      <c r="F1240" s="380"/>
      <c r="G1240" s="380"/>
    </row>
    <row r="1241" spans="1:7" ht="15.75">
      <c r="A1241" s="380"/>
      <c r="B1241" s="380"/>
      <c r="C1241" s="380"/>
      <c r="D1241" s="380"/>
      <c r="E1241" s="380"/>
      <c r="F1241" s="380"/>
      <c r="G1241" s="380"/>
    </row>
    <row r="1242" spans="1:7" ht="15.75">
      <c r="A1242" s="380"/>
      <c r="B1242" s="380"/>
      <c r="C1242" s="380"/>
      <c r="D1242" s="380"/>
      <c r="E1242" s="380"/>
      <c r="F1242" s="380"/>
      <c r="G1242" s="380"/>
    </row>
    <row r="1243" spans="1:7" ht="15.75">
      <c r="A1243" s="380"/>
      <c r="B1243" s="380"/>
      <c r="C1243" s="380"/>
      <c r="D1243" s="380"/>
      <c r="E1243" s="380"/>
      <c r="F1243" s="380"/>
      <c r="G1243" s="380"/>
    </row>
    <row r="1244" spans="1:7" ht="15.75">
      <c r="A1244" s="380"/>
      <c r="B1244" s="380"/>
      <c r="C1244" s="380"/>
      <c r="D1244" s="380"/>
      <c r="E1244" s="380"/>
      <c r="F1244" s="380"/>
      <c r="G1244" s="380"/>
    </row>
    <row r="1245" spans="1:7" ht="15.75">
      <c r="A1245" s="380"/>
      <c r="B1245" s="380"/>
      <c r="C1245" s="380"/>
      <c r="D1245" s="380"/>
      <c r="E1245" s="380"/>
      <c r="F1245" s="380"/>
      <c r="G1245" s="380"/>
    </row>
    <row r="1246" spans="1:7" ht="15.75">
      <c r="A1246" s="380"/>
      <c r="B1246" s="380"/>
      <c r="C1246" s="380"/>
      <c r="D1246" s="380"/>
      <c r="E1246" s="380"/>
      <c r="F1246" s="380"/>
      <c r="G1246" s="380"/>
    </row>
    <row r="1247" spans="1:7" ht="15.75">
      <c r="A1247" s="380"/>
      <c r="B1247" s="380"/>
      <c r="C1247" s="380"/>
      <c r="D1247" s="380"/>
      <c r="E1247" s="380"/>
      <c r="F1247" s="380"/>
      <c r="G1247" s="380"/>
    </row>
    <row r="1248" spans="1:7" ht="15.75">
      <c r="A1248" s="380"/>
      <c r="B1248" s="380"/>
      <c r="C1248" s="380"/>
      <c r="D1248" s="380"/>
      <c r="E1248" s="380"/>
      <c r="F1248" s="380"/>
      <c r="G1248" s="380"/>
    </row>
    <row r="1249" spans="1:7" ht="15.75">
      <c r="A1249" s="380"/>
      <c r="B1249" s="380"/>
      <c r="C1249" s="380"/>
      <c r="D1249" s="380"/>
      <c r="E1249" s="380"/>
      <c r="F1249" s="380"/>
      <c r="G1249" s="380"/>
    </row>
    <row r="1250" spans="1:7" ht="15.75">
      <c r="A1250" s="380"/>
      <c r="B1250" s="380"/>
      <c r="C1250" s="380"/>
      <c r="D1250" s="380"/>
      <c r="E1250" s="380"/>
      <c r="F1250" s="380"/>
      <c r="G1250" s="380"/>
    </row>
    <row r="1251" spans="1:7" ht="15.75">
      <c r="A1251" s="380"/>
      <c r="B1251" s="380"/>
      <c r="C1251" s="380"/>
      <c r="D1251" s="380"/>
      <c r="E1251" s="380"/>
      <c r="F1251" s="380"/>
      <c r="G1251" s="380"/>
    </row>
    <row r="1252" spans="1:7" ht="15.75">
      <c r="A1252" s="380"/>
      <c r="B1252" s="380"/>
      <c r="C1252" s="380"/>
      <c r="D1252" s="380"/>
      <c r="E1252" s="380"/>
      <c r="F1252" s="380"/>
      <c r="G1252" s="380"/>
    </row>
    <row r="1253" spans="1:7" ht="15.75">
      <c r="A1253" s="380"/>
      <c r="B1253" s="380"/>
      <c r="C1253" s="380"/>
      <c r="D1253" s="380"/>
      <c r="E1253" s="380"/>
      <c r="F1253" s="380"/>
      <c r="G1253" s="380"/>
    </row>
    <row r="1254" spans="1:7" ht="15.75">
      <c r="A1254" s="380"/>
      <c r="B1254" s="380"/>
      <c r="C1254" s="380"/>
      <c r="D1254" s="380"/>
      <c r="E1254" s="380"/>
      <c r="F1254" s="380"/>
      <c r="G1254" s="380"/>
    </row>
    <row r="1255" spans="1:7" ht="15.75">
      <c r="A1255" s="380"/>
      <c r="B1255" s="380"/>
      <c r="C1255" s="380"/>
      <c r="D1255" s="380"/>
      <c r="E1255" s="380"/>
      <c r="F1255" s="380"/>
      <c r="G1255" s="380"/>
    </row>
    <row r="1256" spans="1:7" ht="15.75">
      <c r="A1256" s="380"/>
      <c r="B1256" s="380"/>
      <c r="C1256" s="380"/>
      <c r="D1256" s="380"/>
      <c r="E1256" s="380"/>
      <c r="F1256" s="380"/>
      <c r="G1256" s="380"/>
    </row>
    <row r="1257" spans="1:7" ht="15.75">
      <c r="A1257" s="380"/>
      <c r="B1257" s="380"/>
      <c r="C1257" s="380"/>
      <c r="D1257" s="380"/>
      <c r="E1257" s="380"/>
      <c r="F1257" s="380"/>
      <c r="G1257" s="380"/>
    </row>
    <row r="1258" spans="1:7" ht="15.75">
      <c r="A1258" s="380"/>
      <c r="B1258" s="380"/>
      <c r="C1258" s="380"/>
      <c r="D1258" s="380"/>
      <c r="E1258" s="380"/>
      <c r="F1258" s="380"/>
      <c r="G1258" s="380"/>
    </row>
    <row r="1259" spans="1:7" ht="15.75">
      <c r="A1259" s="380"/>
      <c r="B1259" s="380"/>
      <c r="C1259" s="380"/>
      <c r="D1259" s="380"/>
      <c r="E1259" s="380"/>
      <c r="F1259" s="380"/>
      <c r="G1259" s="380"/>
    </row>
    <row r="1260" spans="1:7" ht="15.75">
      <c r="A1260" s="380"/>
      <c r="B1260" s="380"/>
      <c r="C1260" s="380"/>
      <c r="D1260" s="380"/>
      <c r="E1260" s="380"/>
      <c r="F1260" s="380"/>
      <c r="G1260" s="380"/>
    </row>
    <row r="1261" spans="1:7" ht="15.75">
      <c r="A1261" s="380"/>
      <c r="B1261" s="380"/>
      <c r="C1261" s="380"/>
      <c r="D1261" s="380"/>
      <c r="E1261" s="380"/>
      <c r="F1261" s="380"/>
      <c r="G1261" s="380"/>
    </row>
    <row r="1262" spans="1:7" ht="15.75">
      <c r="A1262" s="380"/>
      <c r="B1262" s="380"/>
      <c r="C1262" s="380"/>
      <c r="D1262" s="380"/>
      <c r="E1262" s="380"/>
      <c r="F1262" s="380"/>
      <c r="G1262" s="380"/>
    </row>
    <row r="1263" spans="1:7" ht="15.75">
      <c r="A1263" s="380"/>
      <c r="B1263" s="380"/>
      <c r="C1263" s="380"/>
      <c r="D1263" s="380"/>
      <c r="E1263" s="380"/>
      <c r="F1263" s="380"/>
      <c r="G1263" s="380"/>
    </row>
    <row r="1264" spans="1:7" ht="15.75">
      <c r="A1264" s="380"/>
      <c r="B1264" s="380"/>
      <c r="C1264" s="380"/>
      <c r="D1264" s="380"/>
      <c r="E1264" s="380"/>
      <c r="F1264" s="380"/>
      <c r="G1264" s="380"/>
    </row>
    <row r="1265" spans="1:7" ht="15.75">
      <c r="A1265" s="380"/>
      <c r="B1265" s="380"/>
      <c r="C1265" s="380"/>
      <c r="D1265" s="380"/>
      <c r="E1265" s="380"/>
      <c r="F1265" s="380"/>
      <c r="G1265" s="380"/>
    </row>
    <row r="1266" spans="1:7" ht="15.75">
      <c r="A1266" s="380"/>
      <c r="B1266" s="380"/>
      <c r="C1266" s="380"/>
      <c r="D1266" s="380"/>
      <c r="E1266" s="380"/>
      <c r="F1266" s="380"/>
      <c r="G1266" s="380"/>
    </row>
    <row r="1267" spans="1:7" ht="15.75">
      <c r="A1267" s="380"/>
      <c r="B1267" s="380"/>
      <c r="C1267" s="380"/>
      <c r="D1267" s="380"/>
      <c r="E1267" s="380"/>
      <c r="F1267" s="380"/>
      <c r="G1267" s="380"/>
    </row>
    <row r="1268" spans="1:7" ht="15.75">
      <c r="A1268" s="380"/>
      <c r="B1268" s="380"/>
      <c r="C1268" s="380"/>
      <c r="D1268" s="380"/>
      <c r="E1268" s="380"/>
      <c r="F1268" s="380"/>
      <c r="G1268" s="380"/>
    </row>
    <row r="1269" spans="1:7" ht="15.75">
      <c r="A1269" s="380"/>
      <c r="B1269" s="380"/>
      <c r="C1269" s="380"/>
      <c r="D1269" s="380"/>
      <c r="E1269" s="380"/>
      <c r="F1269" s="380"/>
      <c r="G1269" s="380"/>
    </row>
    <row r="1270" spans="1:7" ht="15.75">
      <c r="A1270" s="380"/>
      <c r="B1270" s="380"/>
      <c r="C1270" s="380"/>
      <c r="D1270" s="380"/>
      <c r="E1270" s="380"/>
      <c r="F1270" s="380"/>
      <c r="G1270" s="380"/>
    </row>
    <row r="1271" spans="1:7" ht="15.75">
      <c r="A1271" s="380"/>
      <c r="B1271" s="380"/>
      <c r="C1271" s="380"/>
      <c r="D1271" s="380"/>
      <c r="E1271" s="380"/>
      <c r="F1271" s="380"/>
      <c r="G1271" s="380"/>
    </row>
    <row r="1272" spans="1:7" ht="15.75">
      <c r="A1272" s="380"/>
      <c r="B1272" s="380"/>
      <c r="C1272" s="380"/>
      <c r="D1272" s="380"/>
      <c r="E1272" s="380"/>
      <c r="F1272" s="380"/>
      <c r="G1272" s="380"/>
    </row>
    <row r="1273" spans="1:7" ht="15.75">
      <c r="A1273" s="380"/>
      <c r="B1273" s="380"/>
      <c r="C1273" s="380"/>
      <c r="D1273" s="380"/>
      <c r="E1273" s="380"/>
      <c r="F1273" s="380"/>
      <c r="G1273" s="380"/>
    </row>
    <row r="1274" spans="1:7" ht="15.75">
      <c r="A1274" s="380"/>
      <c r="B1274" s="380"/>
      <c r="C1274" s="380"/>
      <c r="D1274" s="380"/>
      <c r="E1274" s="380"/>
      <c r="F1274" s="380"/>
      <c r="G1274" s="380"/>
    </row>
    <row r="1275" spans="1:7" ht="15.75">
      <c r="A1275" s="380"/>
      <c r="B1275" s="380"/>
      <c r="C1275" s="380"/>
      <c r="D1275" s="380"/>
      <c r="E1275" s="380"/>
      <c r="F1275" s="380"/>
      <c r="G1275" s="380"/>
    </row>
    <row r="1276" spans="1:7" ht="15.75">
      <c r="A1276" s="380"/>
      <c r="B1276" s="380"/>
      <c r="C1276" s="380"/>
      <c r="D1276" s="380"/>
      <c r="E1276" s="380"/>
      <c r="F1276" s="380"/>
      <c r="G1276" s="380"/>
    </row>
    <row r="1277" spans="1:7" ht="15.75">
      <c r="A1277" s="380"/>
      <c r="B1277" s="380"/>
      <c r="C1277" s="380"/>
      <c r="D1277" s="380"/>
      <c r="E1277" s="380"/>
      <c r="F1277" s="380"/>
      <c r="G1277" s="380"/>
    </row>
    <row r="1278" spans="1:7" ht="15.75">
      <c r="A1278" s="380"/>
      <c r="B1278" s="380"/>
      <c r="C1278" s="380"/>
      <c r="D1278" s="380"/>
      <c r="E1278" s="380"/>
      <c r="F1278" s="380"/>
      <c r="G1278" s="380"/>
    </row>
    <row r="1279" spans="1:7" ht="15.75">
      <c r="A1279" s="380"/>
      <c r="B1279" s="380"/>
      <c r="C1279" s="380"/>
      <c r="D1279" s="380"/>
      <c r="E1279" s="380"/>
      <c r="F1279" s="380"/>
      <c r="G1279" s="380"/>
    </row>
    <row r="1280" spans="1:7" ht="15.75">
      <c r="A1280" s="380"/>
      <c r="B1280" s="380"/>
      <c r="C1280" s="380"/>
      <c r="D1280" s="380"/>
      <c r="E1280" s="380"/>
      <c r="F1280" s="380"/>
      <c r="G1280" s="380"/>
    </row>
    <row r="1281" spans="1:7" ht="15.75">
      <c r="A1281" s="380"/>
      <c r="B1281" s="380"/>
      <c r="C1281" s="380"/>
      <c r="D1281" s="380"/>
      <c r="E1281" s="380"/>
      <c r="F1281" s="380"/>
      <c r="G1281" s="380"/>
    </row>
    <row r="1282" spans="1:7" ht="15.75">
      <c r="A1282" s="380"/>
      <c r="B1282" s="380"/>
      <c r="C1282" s="380"/>
      <c r="D1282" s="380"/>
      <c r="E1282" s="380"/>
      <c r="F1282" s="380"/>
      <c r="G1282" s="380"/>
    </row>
    <row r="1283" spans="1:7" ht="15.75">
      <c r="A1283" s="380"/>
      <c r="B1283" s="380"/>
      <c r="C1283" s="380"/>
      <c r="D1283" s="380"/>
      <c r="E1283" s="380"/>
      <c r="F1283" s="380"/>
      <c r="G1283" s="380"/>
    </row>
    <row r="1284" spans="1:7" ht="15.75">
      <c r="A1284" s="380"/>
      <c r="B1284" s="380"/>
      <c r="C1284" s="380"/>
      <c r="D1284" s="380"/>
      <c r="E1284" s="380"/>
      <c r="F1284" s="380"/>
      <c r="G1284" s="380"/>
    </row>
    <row r="1285" spans="1:7" ht="15.75">
      <c r="A1285" s="380"/>
      <c r="B1285" s="380"/>
      <c r="C1285" s="380"/>
      <c r="D1285" s="380"/>
      <c r="E1285" s="380"/>
      <c r="F1285" s="380"/>
      <c r="G1285" s="380"/>
    </row>
    <row r="1286" spans="1:7" ht="15.75">
      <c r="A1286" s="380"/>
      <c r="B1286" s="380"/>
      <c r="C1286" s="380"/>
      <c r="D1286" s="380"/>
      <c r="E1286" s="380"/>
      <c r="F1286" s="380"/>
      <c r="G1286" s="380"/>
    </row>
    <row r="1287" spans="1:7" ht="15.75">
      <c r="A1287" s="380"/>
      <c r="B1287" s="380"/>
      <c r="C1287" s="380"/>
      <c r="D1287" s="380"/>
      <c r="E1287" s="380"/>
      <c r="F1287" s="380"/>
      <c r="G1287" s="380"/>
    </row>
    <row r="1288" spans="1:7" ht="15.75">
      <c r="A1288" s="380"/>
      <c r="B1288" s="380"/>
      <c r="C1288" s="380"/>
      <c r="D1288" s="380"/>
      <c r="E1288" s="380"/>
      <c r="F1288" s="380"/>
      <c r="G1288" s="380"/>
    </row>
    <row r="1289" spans="1:7" ht="15.75">
      <c r="A1289" s="380"/>
      <c r="B1289" s="380"/>
      <c r="C1289" s="380"/>
      <c r="D1289" s="380"/>
      <c r="E1289" s="380"/>
      <c r="F1289" s="380"/>
      <c r="G1289" s="380"/>
    </row>
    <row r="1290" spans="1:7" ht="15.75">
      <c r="A1290" s="380"/>
      <c r="B1290" s="380"/>
      <c r="C1290" s="380"/>
      <c r="D1290" s="380"/>
      <c r="E1290" s="380"/>
      <c r="F1290" s="380"/>
      <c r="G1290" s="380"/>
    </row>
    <row r="1291" spans="1:7" ht="15.75">
      <c r="A1291" s="380"/>
      <c r="B1291" s="380"/>
      <c r="C1291" s="380"/>
      <c r="D1291" s="380"/>
      <c r="E1291" s="380"/>
      <c r="F1291" s="380"/>
      <c r="G1291" s="380"/>
    </row>
    <row r="1292" spans="1:7" ht="15.75">
      <c r="A1292" s="380"/>
      <c r="B1292" s="380"/>
      <c r="C1292" s="380"/>
      <c r="D1292" s="380"/>
      <c r="E1292" s="380"/>
      <c r="F1292" s="380"/>
      <c r="G1292" s="380"/>
    </row>
    <row r="1293" spans="1:7" ht="15.75">
      <c r="A1293" s="380"/>
      <c r="B1293" s="380"/>
      <c r="C1293" s="380"/>
      <c r="D1293" s="380"/>
      <c r="E1293" s="380"/>
      <c r="F1293" s="380"/>
      <c r="G1293" s="380"/>
    </row>
    <row r="1294" spans="1:7" ht="15.75">
      <c r="A1294" s="380"/>
      <c r="B1294" s="380"/>
      <c r="C1294" s="380"/>
      <c r="D1294" s="380"/>
      <c r="E1294" s="380"/>
      <c r="F1294" s="380"/>
      <c r="G1294" s="380"/>
    </row>
    <row r="1295" spans="1:7" ht="15.75">
      <c r="A1295" s="380"/>
      <c r="B1295" s="380"/>
      <c r="C1295" s="380"/>
      <c r="D1295" s="380"/>
      <c r="E1295" s="380"/>
      <c r="F1295" s="380"/>
      <c r="G1295" s="380"/>
    </row>
    <row r="1296" spans="1:7" ht="15.75">
      <c r="A1296" s="380"/>
      <c r="B1296" s="380"/>
      <c r="C1296" s="380"/>
      <c r="D1296" s="380"/>
      <c r="E1296" s="380"/>
      <c r="F1296" s="380"/>
      <c r="G1296" s="380"/>
    </row>
    <row r="1297" spans="1:7" ht="15.75">
      <c r="A1297" s="380"/>
      <c r="B1297" s="380"/>
      <c r="C1297" s="380"/>
      <c r="D1297" s="380"/>
      <c r="E1297" s="380"/>
      <c r="F1297" s="380"/>
      <c r="G1297" s="380"/>
    </row>
    <row r="1298" spans="1:7" ht="15.75">
      <c r="A1298" s="380"/>
      <c r="B1298" s="380"/>
      <c r="C1298" s="380"/>
      <c r="D1298" s="380"/>
      <c r="E1298" s="380"/>
      <c r="F1298" s="380"/>
      <c r="G1298" s="380"/>
    </row>
    <row r="1299" spans="1:7" ht="15.75">
      <c r="A1299" s="380"/>
      <c r="B1299" s="380"/>
      <c r="C1299" s="380"/>
      <c r="D1299" s="380"/>
      <c r="E1299" s="380"/>
      <c r="F1299" s="380"/>
      <c r="G1299" s="380"/>
    </row>
    <row r="1300" spans="1:7" ht="15.75">
      <c r="A1300" s="380"/>
      <c r="B1300" s="380"/>
      <c r="C1300" s="380"/>
      <c r="D1300" s="380"/>
      <c r="E1300" s="380"/>
      <c r="F1300" s="380"/>
      <c r="G1300" s="380"/>
    </row>
    <row r="1301" spans="1:7" ht="15.75">
      <c r="A1301" s="380"/>
      <c r="B1301" s="380"/>
      <c r="C1301" s="380"/>
      <c r="D1301" s="380"/>
      <c r="E1301" s="380"/>
      <c r="F1301" s="380"/>
      <c r="G1301" s="380"/>
    </row>
    <row r="1302" spans="1:7" ht="15.75">
      <c r="A1302" s="380"/>
      <c r="B1302" s="380"/>
      <c r="C1302" s="380"/>
      <c r="D1302" s="380"/>
      <c r="E1302" s="380"/>
      <c r="F1302" s="380"/>
      <c r="G1302" s="380"/>
    </row>
    <row r="1303" spans="1:7" ht="15.75">
      <c r="A1303" s="380"/>
      <c r="B1303" s="380"/>
      <c r="C1303" s="380"/>
      <c r="D1303" s="380"/>
      <c r="E1303" s="380"/>
      <c r="F1303" s="380"/>
      <c r="G1303" s="380"/>
    </row>
    <row r="1304" spans="1:7" ht="15.75">
      <c r="A1304" s="380"/>
      <c r="B1304" s="380"/>
      <c r="C1304" s="380"/>
      <c r="D1304" s="380"/>
      <c r="E1304" s="380"/>
      <c r="F1304" s="380"/>
      <c r="G1304" s="380"/>
    </row>
    <row r="1305" spans="1:7" ht="15.75">
      <c r="A1305" s="380"/>
      <c r="B1305" s="380"/>
      <c r="C1305" s="380"/>
      <c r="D1305" s="380"/>
      <c r="E1305" s="380"/>
      <c r="F1305" s="380"/>
      <c r="G1305" s="380"/>
    </row>
    <row r="1306" spans="1:7" ht="15.75">
      <c r="A1306" s="380"/>
      <c r="B1306" s="380"/>
      <c r="C1306" s="380"/>
      <c r="D1306" s="380"/>
      <c r="E1306" s="380"/>
      <c r="F1306" s="380"/>
      <c r="G1306" s="380"/>
    </row>
    <row r="1307" spans="1:7" ht="15.75">
      <c r="A1307" s="380"/>
      <c r="B1307" s="380"/>
      <c r="C1307" s="380"/>
      <c r="D1307" s="380"/>
      <c r="E1307" s="380"/>
      <c r="F1307" s="380"/>
      <c r="G1307" s="380"/>
    </row>
    <row r="1308" spans="1:7" ht="15.75">
      <c r="A1308" s="380"/>
      <c r="B1308" s="380"/>
      <c r="C1308" s="380"/>
      <c r="D1308" s="380"/>
      <c r="E1308" s="380"/>
      <c r="F1308" s="380"/>
      <c r="G1308" s="380"/>
    </row>
    <row r="1309" spans="1:7" ht="15.75">
      <c r="A1309" s="380"/>
      <c r="B1309" s="380"/>
      <c r="C1309" s="380"/>
      <c r="D1309" s="380"/>
      <c r="E1309" s="380"/>
      <c r="F1309" s="380"/>
      <c r="G1309" s="380"/>
    </row>
    <row r="1310" spans="1:7" ht="15.75">
      <c r="A1310" s="380"/>
      <c r="B1310" s="380"/>
      <c r="C1310" s="380"/>
      <c r="D1310" s="380"/>
      <c r="E1310" s="380"/>
      <c r="F1310" s="380"/>
      <c r="G1310" s="380"/>
    </row>
    <row r="1311" spans="1:7" ht="15.75">
      <c r="A1311" s="380"/>
      <c r="B1311" s="380"/>
      <c r="C1311" s="380"/>
      <c r="D1311" s="380"/>
      <c r="E1311" s="380"/>
      <c r="F1311" s="380"/>
      <c r="G1311" s="380"/>
    </row>
    <row r="1312" spans="1:7" ht="15.75">
      <c r="A1312" s="380"/>
      <c r="B1312" s="380"/>
      <c r="C1312" s="380"/>
      <c r="D1312" s="380"/>
      <c r="E1312" s="380"/>
      <c r="F1312" s="380"/>
      <c r="G1312" s="380"/>
    </row>
    <row r="1313" spans="1:7" ht="15.75">
      <c r="A1313" s="380"/>
      <c r="B1313" s="380"/>
      <c r="C1313" s="380"/>
      <c r="D1313" s="380"/>
      <c r="E1313" s="380"/>
      <c r="F1313" s="380"/>
      <c r="G1313" s="380"/>
    </row>
    <row r="1314" spans="1:7" ht="15.75">
      <c r="A1314" s="380"/>
      <c r="B1314" s="380"/>
      <c r="C1314" s="380"/>
      <c r="D1314" s="380"/>
      <c r="E1314" s="380"/>
      <c r="F1314" s="380"/>
      <c r="G1314" s="380"/>
    </row>
    <row r="1315" spans="1:7" ht="15.75">
      <c r="A1315" s="380"/>
      <c r="B1315" s="380"/>
      <c r="C1315" s="380"/>
      <c r="D1315" s="380"/>
      <c r="E1315" s="380"/>
      <c r="F1315" s="380"/>
      <c r="G1315" s="380"/>
    </row>
    <row r="1316" spans="1:7" ht="15.75">
      <c r="A1316" s="380"/>
      <c r="B1316" s="380"/>
      <c r="C1316" s="380"/>
      <c r="D1316" s="380"/>
      <c r="E1316" s="380"/>
      <c r="F1316" s="380"/>
      <c r="G1316" s="380"/>
    </row>
    <row r="1317" spans="1:7" ht="15.75">
      <c r="A1317" s="380"/>
      <c r="B1317" s="380"/>
      <c r="C1317" s="380"/>
      <c r="D1317" s="380"/>
      <c r="E1317" s="380"/>
      <c r="F1317" s="380"/>
      <c r="G1317" s="380"/>
    </row>
    <row r="1318" spans="1:7" ht="15.75">
      <c r="A1318" s="380"/>
      <c r="B1318" s="380"/>
      <c r="C1318" s="380"/>
      <c r="D1318" s="380"/>
      <c r="E1318" s="380"/>
      <c r="F1318" s="380"/>
      <c r="G1318" s="380"/>
    </row>
    <row r="1319" spans="1:7" ht="15.75">
      <c r="A1319" s="380"/>
      <c r="B1319" s="380"/>
      <c r="C1319" s="380"/>
      <c r="D1319" s="380"/>
      <c r="E1319" s="380"/>
      <c r="F1319" s="380"/>
      <c r="G1319" s="380"/>
    </row>
    <row r="1320" spans="1:7" ht="15.75">
      <c r="A1320" s="380"/>
      <c r="B1320" s="380"/>
      <c r="C1320" s="380"/>
      <c r="D1320" s="380"/>
      <c r="E1320" s="380"/>
      <c r="F1320" s="380"/>
      <c r="G1320" s="380"/>
    </row>
    <row r="1321" spans="1:7" ht="15.75">
      <c r="A1321" s="380"/>
      <c r="B1321" s="380"/>
      <c r="C1321" s="380"/>
      <c r="D1321" s="380"/>
      <c r="E1321" s="380"/>
      <c r="F1321" s="380"/>
      <c r="G1321" s="380"/>
    </row>
    <row r="1322" spans="1:7" ht="15.75">
      <c r="A1322" s="380"/>
      <c r="B1322" s="380"/>
      <c r="C1322" s="380"/>
      <c r="D1322" s="380"/>
      <c r="E1322" s="380"/>
      <c r="F1322" s="380"/>
      <c r="G1322" s="380"/>
    </row>
    <row r="1323" spans="1:7" ht="15.75">
      <c r="A1323" s="380"/>
      <c r="B1323" s="380"/>
      <c r="C1323" s="380"/>
      <c r="D1323" s="380"/>
      <c r="E1323" s="380"/>
      <c r="F1323" s="380"/>
      <c r="G1323" s="380"/>
    </row>
    <row r="1324" spans="1:7" ht="15.75">
      <c r="A1324" s="380"/>
      <c r="B1324" s="380"/>
      <c r="C1324" s="380"/>
      <c r="D1324" s="380"/>
      <c r="E1324" s="380"/>
      <c r="F1324" s="380"/>
      <c r="G1324" s="380"/>
    </row>
    <row r="1325" spans="1:7" ht="15.75">
      <c r="A1325" s="380"/>
      <c r="B1325" s="380"/>
      <c r="C1325" s="380"/>
      <c r="D1325" s="380"/>
      <c r="E1325" s="380"/>
      <c r="F1325" s="380"/>
      <c r="G1325" s="380"/>
    </row>
    <row r="1326" spans="1:7" ht="15.75">
      <c r="A1326" s="380"/>
      <c r="B1326" s="380"/>
      <c r="C1326" s="380"/>
      <c r="D1326" s="380"/>
      <c r="E1326" s="380"/>
      <c r="F1326" s="380"/>
      <c r="G1326" s="380"/>
    </row>
    <row r="1327" spans="1:7" ht="15.75">
      <c r="A1327" s="380"/>
      <c r="B1327" s="380"/>
      <c r="C1327" s="380"/>
      <c r="D1327" s="380"/>
      <c r="E1327" s="380"/>
      <c r="F1327" s="380"/>
      <c r="G1327" s="380"/>
    </row>
    <row r="1328" spans="1:7" ht="15.75">
      <c r="A1328" s="380"/>
      <c r="B1328" s="380"/>
      <c r="C1328" s="380"/>
      <c r="D1328" s="380"/>
      <c r="E1328" s="380"/>
      <c r="F1328" s="380"/>
      <c r="G1328" s="380"/>
    </row>
    <row r="1329" spans="1:7" ht="15.75">
      <c r="A1329" s="380"/>
      <c r="B1329" s="380"/>
      <c r="C1329" s="380"/>
      <c r="D1329" s="380"/>
      <c r="E1329" s="380"/>
      <c r="F1329" s="380"/>
      <c r="G1329" s="380"/>
    </row>
    <row r="1330" spans="1:7" ht="15.75">
      <c r="A1330" s="380"/>
      <c r="B1330" s="380"/>
      <c r="C1330" s="380"/>
      <c r="D1330" s="380"/>
      <c r="E1330" s="380"/>
      <c r="F1330" s="380"/>
      <c r="G1330" s="380"/>
    </row>
    <row r="1331" spans="1:7" ht="15.75">
      <c r="A1331" s="380"/>
      <c r="B1331" s="380"/>
      <c r="C1331" s="380"/>
      <c r="D1331" s="380"/>
      <c r="E1331" s="380"/>
      <c r="F1331" s="380"/>
      <c r="G1331" s="380"/>
    </row>
    <row r="1332" spans="1:7" ht="15.75">
      <c r="A1332" s="380"/>
      <c r="B1332" s="380"/>
      <c r="C1332" s="380"/>
      <c r="D1332" s="380"/>
      <c r="E1332" s="380"/>
      <c r="F1332" s="380"/>
      <c r="G1332" s="380"/>
    </row>
    <row r="1333" spans="1:7" ht="15.75">
      <c r="A1333" s="380"/>
      <c r="B1333" s="380"/>
      <c r="C1333" s="380"/>
      <c r="D1333" s="380"/>
      <c r="E1333" s="380"/>
      <c r="F1333" s="380"/>
      <c r="G1333" s="380"/>
    </row>
    <row r="1334" spans="1:7" ht="15.75">
      <c r="A1334" s="380"/>
      <c r="B1334" s="380"/>
      <c r="C1334" s="380"/>
      <c r="D1334" s="380"/>
      <c r="E1334" s="380"/>
      <c r="F1334" s="380"/>
      <c r="G1334" s="380"/>
    </row>
    <row r="1335" spans="1:7" ht="15.75">
      <c r="A1335" s="380"/>
      <c r="B1335" s="380"/>
      <c r="C1335" s="380"/>
      <c r="D1335" s="380"/>
      <c r="E1335" s="380"/>
      <c r="F1335" s="380"/>
      <c r="G1335" s="380"/>
    </row>
    <row r="1336" spans="1:7" ht="15.75">
      <c r="A1336" s="380"/>
      <c r="B1336" s="380"/>
      <c r="C1336" s="380"/>
      <c r="D1336" s="380"/>
      <c r="E1336" s="380"/>
      <c r="F1336" s="380"/>
      <c r="G1336" s="380"/>
    </row>
    <row r="1337" spans="1:7" ht="15.75">
      <c r="A1337" s="380"/>
      <c r="B1337" s="380"/>
      <c r="C1337" s="380"/>
      <c r="D1337" s="380"/>
      <c r="E1337" s="380"/>
      <c r="F1337" s="380"/>
      <c r="G1337" s="380"/>
    </row>
    <row r="1338" spans="1:7" ht="15.75">
      <c r="A1338" s="380"/>
      <c r="B1338" s="380"/>
      <c r="C1338" s="380"/>
      <c r="D1338" s="380"/>
      <c r="E1338" s="380"/>
      <c r="F1338" s="380"/>
      <c r="G1338" s="380"/>
    </row>
    <row r="1339" spans="1:7" ht="15.75">
      <c r="A1339" s="380"/>
      <c r="B1339" s="380"/>
      <c r="C1339" s="380"/>
      <c r="D1339" s="380"/>
      <c r="E1339" s="380"/>
      <c r="F1339" s="380"/>
      <c r="G1339" s="380"/>
    </row>
    <row r="1340" spans="1:7" ht="15.75">
      <c r="A1340" s="380"/>
      <c r="B1340" s="380"/>
      <c r="C1340" s="380"/>
      <c r="D1340" s="380"/>
      <c r="E1340" s="380"/>
      <c r="F1340" s="380"/>
      <c r="G1340" s="380"/>
    </row>
    <row r="1341" spans="1:7" ht="15.75">
      <c r="A1341" s="380"/>
      <c r="B1341" s="380"/>
      <c r="C1341" s="380"/>
      <c r="D1341" s="380"/>
      <c r="E1341" s="380"/>
      <c r="F1341" s="380"/>
      <c r="G1341" s="380"/>
    </row>
    <row r="1342" spans="1:7" ht="15.75">
      <c r="A1342" s="380"/>
      <c r="B1342" s="380"/>
      <c r="C1342" s="380"/>
      <c r="D1342" s="380"/>
      <c r="E1342" s="380"/>
      <c r="F1342" s="380"/>
      <c r="G1342" s="380"/>
    </row>
    <row r="1343" spans="1:7" ht="15.75">
      <c r="A1343" s="380"/>
      <c r="B1343" s="380"/>
      <c r="C1343" s="380"/>
      <c r="D1343" s="380"/>
      <c r="E1343" s="380"/>
      <c r="F1343" s="380"/>
      <c r="G1343" s="380"/>
    </row>
    <row r="1344" spans="1:7" ht="15.75">
      <c r="A1344" s="380"/>
      <c r="B1344" s="380"/>
      <c r="C1344" s="380"/>
      <c r="D1344" s="380"/>
      <c r="E1344" s="380"/>
      <c r="F1344" s="380"/>
      <c r="G1344" s="380"/>
    </row>
    <row r="1345" spans="1:7" ht="15.75">
      <c r="A1345" s="380"/>
      <c r="B1345" s="380"/>
      <c r="C1345" s="380"/>
      <c r="D1345" s="380"/>
      <c r="E1345" s="380"/>
      <c r="F1345" s="380"/>
      <c r="G1345" s="380"/>
    </row>
    <row r="1346" spans="1:7" ht="15.75">
      <c r="A1346" s="380"/>
      <c r="B1346" s="380"/>
      <c r="C1346" s="380"/>
      <c r="D1346" s="380"/>
      <c r="E1346" s="380"/>
      <c r="F1346" s="380"/>
      <c r="G1346" s="380"/>
    </row>
    <row r="1347" spans="1:7" ht="15.75">
      <c r="A1347" s="380"/>
      <c r="B1347" s="380"/>
      <c r="C1347" s="380"/>
      <c r="D1347" s="380"/>
      <c r="E1347" s="380"/>
      <c r="F1347" s="380"/>
      <c r="G1347" s="380"/>
    </row>
    <row r="1348" spans="1:7" ht="15.75">
      <c r="A1348" s="380"/>
      <c r="B1348" s="380"/>
      <c r="C1348" s="380"/>
      <c r="D1348" s="380"/>
      <c r="E1348" s="380"/>
      <c r="F1348" s="380"/>
      <c r="G1348" s="380"/>
    </row>
    <row r="1349" spans="1:7" ht="15.75">
      <c r="A1349" s="380"/>
      <c r="B1349" s="380"/>
      <c r="C1349" s="380"/>
      <c r="D1349" s="380"/>
      <c r="E1349" s="380"/>
      <c r="F1349" s="380"/>
      <c r="G1349" s="380"/>
    </row>
    <row r="1350" spans="1:7" ht="15.75">
      <c r="A1350" s="380"/>
      <c r="B1350" s="380"/>
      <c r="C1350" s="380"/>
      <c r="D1350" s="380"/>
      <c r="E1350" s="380"/>
      <c r="F1350" s="380"/>
      <c r="G1350" s="380"/>
    </row>
    <row r="1351" spans="1:7" ht="15.75">
      <c r="A1351" s="380"/>
      <c r="B1351" s="380"/>
      <c r="C1351" s="380"/>
      <c r="D1351" s="380"/>
      <c r="E1351" s="380"/>
      <c r="F1351" s="380"/>
      <c r="G1351" s="380"/>
    </row>
    <row r="1352" spans="1:7" ht="15.75">
      <c r="A1352" s="380"/>
      <c r="B1352" s="380"/>
      <c r="C1352" s="380"/>
      <c r="D1352" s="380"/>
      <c r="E1352" s="380"/>
      <c r="F1352" s="380"/>
      <c r="G1352" s="380"/>
    </row>
    <row r="1353" spans="1:7" ht="15.75">
      <c r="A1353" s="380"/>
      <c r="B1353" s="380"/>
      <c r="C1353" s="380"/>
      <c r="D1353" s="380"/>
      <c r="E1353" s="380"/>
      <c r="F1353" s="380"/>
      <c r="G1353" s="380"/>
    </row>
    <row r="1354" spans="1:7" ht="15.75">
      <c r="A1354" s="380"/>
      <c r="B1354" s="380"/>
      <c r="C1354" s="380"/>
      <c r="D1354" s="380"/>
      <c r="E1354" s="380"/>
      <c r="F1354" s="380"/>
      <c r="G1354" s="380"/>
    </row>
    <row r="1355" spans="1:7" ht="15.75">
      <c r="A1355" s="380"/>
      <c r="B1355" s="380"/>
      <c r="C1355" s="380"/>
      <c r="D1355" s="380"/>
      <c r="E1355" s="380"/>
      <c r="F1355" s="380"/>
      <c r="G1355" s="380"/>
    </row>
    <row r="1356" spans="1:7" ht="15.75">
      <c r="A1356" s="380"/>
      <c r="B1356" s="380"/>
      <c r="C1356" s="380"/>
      <c r="D1356" s="380"/>
      <c r="E1356" s="380"/>
      <c r="F1356" s="380"/>
      <c r="G1356" s="380"/>
    </row>
    <row r="1357" spans="1:7" ht="15.75">
      <c r="A1357" s="380"/>
      <c r="B1357" s="380"/>
      <c r="C1357" s="380"/>
      <c r="D1357" s="380"/>
      <c r="E1357" s="380"/>
      <c r="F1357" s="380"/>
      <c r="G1357" s="380"/>
    </row>
    <row r="1358" spans="1:7" ht="15.75">
      <c r="A1358" s="380"/>
      <c r="B1358" s="380"/>
      <c r="C1358" s="380"/>
      <c r="D1358" s="380"/>
      <c r="E1358" s="380"/>
      <c r="F1358" s="380"/>
      <c r="G1358" s="380"/>
    </row>
    <row r="1359" spans="1:7" ht="15.75">
      <c r="A1359" s="380"/>
      <c r="B1359" s="380"/>
      <c r="C1359" s="380"/>
      <c r="D1359" s="380"/>
      <c r="E1359" s="380"/>
      <c r="F1359" s="380"/>
      <c r="G1359" s="380"/>
    </row>
    <row r="1360" spans="1:7" ht="15.75">
      <c r="A1360" s="380"/>
      <c r="B1360" s="380"/>
      <c r="C1360" s="380"/>
      <c r="D1360" s="380"/>
      <c r="E1360" s="380"/>
      <c r="F1360" s="380"/>
      <c r="G1360" s="380"/>
    </row>
    <row r="1361" spans="1:7" ht="15.75">
      <c r="A1361" s="380"/>
      <c r="B1361" s="380"/>
      <c r="C1361" s="380"/>
      <c r="D1361" s="380"/>
      <c r="E1361" s="380"/>
      <c r="F1361" s="380"/>
      <c r="G1361" s="380"/>
    </row>
    <row r="1362" spans="1:7" ht="15.75">
      <c r="A1362" s="380"/>
      <c r="B1362" s="380"/>
      <c r="C1362" s="380"/>
      <c r="D1362" s="380"/>
      <c r="E1362" s="380"/>
      <c r="F1362" s="380"/>
      <c r="G1362" s="380"/>
    </row>
    <row r="1363" spans="1:7" ht="15.75">
      <c r="A1363" s="380"/>
      <c r="B1363" s="380"/>
      <c r="C1363" s="380"/>
      <c r="D1363" s="380"/>
      <c r="E1363" s="380"/>
      <c r="F1363" s="380"/>
      <c r="G1363" s="380"/>
    </row>
    <row r="1364" spans="1:7" ht="15.75">
      <c r="A1364" s="380"/>
      <c r="B1364" s="380"/>
      <c r="C1364" s="380"/>
      <c r="D1364" s="380"/>
      <c r="E1364" s="380"/>
      <c r="F1364" s="380"/>
      <c r="G1364" s="380"/>
    </row>
    <row r="1365" spans="1:7" ht="15.75">
      <c r="A1365" s="380"/>
      <c r="B1365" s="380"/>
      <c r="C1365" s="380"/>
      <c r="D1365" s="380"/>
      <c r="E1365" s="380"/>
      <c r="F1365" s="380"/>
      <c r="G1365" s="380"/>
    </row>
    <row r="1366" spans="1:7" ht="15.75">
      <c r="A1366" s="380"/>
      <c r="B1366" s="380"/>
      <c r="C1366" s="380"/>
      <c r="D1366" s="380"/>
      <c r="E1366" s="380"/>
      <c r="F1366" s="380"/>
      <c r="G1366" s="380"/>
    </row>
    <row r="1367" spans="1:7" ht="15.75">
      <c r="A1367" s="380"/>
      <c r="B1367" s="380"/>
      <c r="C1367" s="380"/>
      <c r="D1367" s="380"/>
      <c r="E1367" s="380"/>
      <c r="F1367" s="380"/>
      <c r="G1367" s="380"/>
    </row>
    <row r="1368" spans="1:7" ht="15.75">
      <c r="A1368" s="380"/>
      <c r="B1368" s="380"/>
      <c r="C1368" s="380"/>
      <c r="D1368" s="380"/>
      <c r="E1368" s="380"/>
      <c r="F1368" s="380"/>
      <c r="G1368" s="380"/>
    </row>
    <row r="1369" spans="1:7" ht="15.75">
      <c r="A1369" s="380"/>
      <c r="B1369" s="380"/>
      <c r="C1369" s="380"/>
      <c r="D1369" s="380"/>
      <c r="E1369" s="380"/>
      <c r="F1369" s="380"/>
      <c r="G1369" s="380"/>
    </row>
    <row r="1370" spans="1:7" ht="15.75">
      <c r="A1370" s="380"/>
      <c r="B1370" s="380"/>
      <c r="C1370" s="380"/>
      <c r="D1370" s="380"/>
      <c r="E1370" s="380"/>
      <c r="F1370" s="380"/>
      <c r="G1370" s="380"/>
    </row>
    <row r="1371" spans="1:7" ht="15.75">
      <c r="A1371" s="380"/>
      <c r="B1371" s="380"/>
      <c r="C1371" s="380"/>
      <c r="D1371" s="380"/>
      <c r="E1371" s="380"/>
      <c r="F1371" s="380"/>
      <c r="G1371" s="380"/>
    </row>
    <row r="1372" spans="1:7" ht="15.75">
      <c r="A1372" s="380"/>
      <c r="B1372" s="380"/>
      <c r="C1372" s="380"/>
      <c r="D1372" s="380"/>
      <c r="E1372" s="380"/>
      <c r="F1372" s="380"/>
      <c r="G1372" s="380"/>
    </row>
    <row r="1373" spans="1:7" ht="15.75">
      <c r="A1373" s="380"/>
      <c r="B1373" s="380"/>
      <c r="C1373" s="380"/>
      <c r="D1373" s="380"/>
      <c r="E1373" s="380"/>
      <c r="F1373" s="380"/>
      <c r="G1373" s="380"/>
    </row>
    <row r="1374" spans="1:7" ht="15.75">
      <c r="A1374" s="380"/>
      <c r="B1374" s="380"/>
      <c r="C1374" s="380"/>
      <c r="D1374" s="380"/>
      <c r="E1374" s="380"/>
      <c r="F1374" s="380"/>
      <c r="G1374" s="380"/>
    </row>
    <row r="1375" spans="1:7" ht="15.75">
      <c r="A1375" s="380"/>
      <c r="B1375" s="380"/>
      <c r="C1375" s="380"/>
      <c r="D1375" s="380"/>
      <c r="E1375" s="380"/>
      <c r="F1375" s="380"/>
      <c r="G1375" s="380"/>
    </row>
    <row r="1376" spans="1:7" ht="15.75">
      <c r="A1376" s="380"/>
      <c r="B1376" s="380"/>
      <c r="C1376" s="380"/>
      <c r="D1376" s="380"/>
      <c r="E1376" s="380"/>
      <c r="F1376" s="380"/>
      <c r="G1376" s="380"/>
    </row>
    <row r="1377" spans="1:7" ht="15.75">
      <c r="A1377" s="380"/>
      <c r="B1377" s="380"/>
      <c r="C1377" s="380"/>
      <c r="D1377" s="380"/>
      <c r="E1377" s="380"/>
      <c r="F1377" s="380"/>
      <c r="G1377" s="380"/>
    </row>
    <row r="1378" spans="1:7" ht="15.75">
      <c r="A1378" s="380"/>
      <c r="B1378" s="380"/>
      <c r="C1378" s="380"/>
      <c r="D1378" s="380"/>
      <c r="E1378" s="380"/>
      <c r="F1378" s="380"/>
      <c r="G1378" s="380"/>
    </row>
    <row r="1379" spans="1:7" ht="15.75">
      <c r="A1379" s="380"/>
      <c r="B1379" s="380"/>
      <c r="C1379" s="380"/>
      <c r="D1379" s="380"/>
      <c r="E1379" s="380"/>
      <c r="F1379" s="380"/>
      <c r="G1379" s="380"/>
    </row>
    <row r="1380" spans="1:7" ht="15.75">
      <c r="A1380" s="380"/>
      <c r="B1380" s="380"/>
      <c r="C1380" s="380"/>
      <c r="D1380" s="380"/>
      <c r="E1380" s="380"/>
      <c r="F1380" s="380"/>
      <c r="G1380" s="380"/>
    </row>
    <row r="1381" spans="1:7" ht="15.75">
      <c r="A1381" s="380"/>
      <c r="B1381" s="380"/>
      <c r="C1381" s="380"/>
      <c r="D1381" s="380"/>
      <c r="E1381" s="380"/>
      <c r="F1381" s="380"/>
      <c r="G1381" s="380"/>
    </row>
    <row r="1382" spans="1:7" ht="15.75">
      <c r="A1382" s="380"/>
      <c r="B1382" s="380"/>
      <c r="C1382" s="380"/>
      <c r="D1382" s="380"/>
      <c r="E1382" s="380"/>
      <c r="F1382" s="380"/>
      <c r="G1382" s="380"/>
    </row>
    <row r="1383" spans="1:7" ht="15.75">
      <c r="A1383" s="380"/>
      <c r="B1383" s="380"/>
      <c r="C1383" s="380"/>
      <c r="D1383" s="380"/>
      <c r="E1383" s="380"/>
      <c r="F1383" s="380"/>
      <c r="G1383" s="380"/>
    </row>
    <row r="1384" spans="1:7" ht="15.75">
      <c r="A1384" s="380"/>
      <c r="B1384" s="380"/>
      <c r="C1384" s="380"/>
      <c r="D1384" s="380"/>
      <c r="E1384" s="380"/>
      <c r="F1384" s="380"/>
      <c r="G1384" s="380"/>
    </row>
    <row r="1385" spans="1:7" ht="15.75">
      <c r="A1385" s="380"/>
      <c r="B1385" s="380"/>
      <c r="C1385" s="380"/>
      <c r="D1385" s="380"/>
      <c r="E1385" s="380"/>
      <c r="F1385" s="380"/>
      <c r="G1385" s="380"/>
    </row>
    <row r="1386" spans="1:7" ht="15.75">
      <c r="A1386" s="380"/>
      <c r="B1386" s="380"/>
      <c r="C1386" s="380"/>
      <c r="D1386" s="380"/>
      <c r="E1386" s="380"/>
      <c r="F1386" s="380"/>
      <c r="G1386" s="380"/>
    </row>
    <row r="1387" spans="1:7" ht="15.75">
      <c r="A1387" s="380"/>
      <c r="B1387" s="380"/>
      <c r="C1387" s="380"/>
      <c r="D1387" s="380"/>
      <c r="E1387" s="380"/>
      <c r="F1387" s="380"/>
      <c r="G1387" s="380"/>
    </row>
    <row r="1388" spans="1:7" ht="15.75">
      <c r="A1388" s="380"/>
      <c r="B1388" s="380"/>
      <c r="C1388" s="380"/>
      <c r="D1388" s="380"/>
      <c r="E1388" s="380"/>
      <c r="F1388" s="380"/>
      <c r="G1388" s="380"/>
    </row>
    <row r="1389" spans="1:7" ht="15.75">
      <c r="A1389" s="380"/>
      <c r="B1389" s="380"/>
      <c r="C1389" s="380"/>
      <c r="D1389" s="380"/>
      <c r="E1389" s="380"/>
      <c r="F1389" s="380"/>
      <c r="G1389" s="380"/>
    </row>
    <row r="1390" spans="1:7" ht="15.75">
      <c r="A1390" s="380"/>
      <c r="B1390" s="380"/>
      <c r="C1390" s="380"/>
      <c r="D1390" s="380"/>
      <c r="E1390" s="380"/>
      <c r="F1390" s="380"/>
      <c r="G1390" s="380"/>
    </row>
    <row r="1391" spans="1:7" ht="15.75">
      <c r="A1391" s="380"/>
      <c r="B1391" s="380"/>
      <c r="C1391" s="380"/>
      <c r="D1391" s="380"/>
      <c r="E1391" s="380"/>
      <c r="F1391" s="380"/>
      <c r="G1391" s="380"/>
    </row>
    <row r="1392" spans="1:7" ht="15.75">
      <c r="A1392" s="380"/>
      <c r="B1392" s="380"/>
      <c r="C1392" s="380"/>
      <c r="D1392" s="380"/>
      <c r="E1392" s="380"/>
      <c r="F1392" s="380"/>
      <c r="G1392" s="380"/>
    </row>
    <row r="1393" spans="1:7" ht="15.75">
      <c r="A1393" s="380"/>
      <c r="B1393" s="380"/>
      <c r="C1393" s="380"/>
      <c r="D1393" s="380"/>
      <c r="E1393" s="380"/>
      <c r="F1393" s="380"/>
      <c r="G1393" s="380"/>
    </row>
    <row r="1394" spans="1:7" ht="15.75">
      <c r="A1394" s="380"/>
      <c r="B1394" s="380"/>
      <c r="C1394" s="380"/>
      <c r="D1394" s="380"/>
      <c r="E1394" s="380"/>
      <c r="F1394" s="380"/>
      <c r="G1394" s="380"/>
    </row>
    <row r="1395" spans="1:7" ht="15.75">
      <c r="A1395" s="380"/>
      <c r="B1395" s="380"/>
      <c r="C1395" s="380"/>
      <c r="D1395" s="380"/>
      <c r="E1395" s="380"/>
      <c r="F1395" s="380"/>
      <c r="G1395" s="380"/>
    </row>
    <row r="1396" spans="1:7" ht="15.75">
      <c r="A1396" s="380"/>
      <c r="B1396" s="380"/>
      <c r="C1396" s="380"/>
      <c r="D1396" s="380"/>
      <c r="E1396" s="380"/>
      <c r="F1396" s="380"/>
      <c r="G1396" s="380"/>
    </row>
    <row r="1397" spans="1:7" ht="15.75">
      <c r="A1397" s="380"/>
      <c r="B1397" s="380"/>
      <c r="C1397" s="380"/>
      <c r="D1397" s="380"/>
      <c r="E1397" s="380"/>
      <c r="F1397" s="380"/>
      <c r="G1397" s="380"/>
    </row>
    <row r="1398" spans="1:7" ht="15.75">
      <c r="A1398" s="380"/>
      <c r="B1398" s="380"/>
      <c r="C1398" s="380"/>
      <c r="D1398" s="380"/>
      <c r="E1398" s="380"/>
      <c r="F1398" s="380"/>
      <c r="G1398" s="380"/>
    </row>
    <row r="1399" spans="1:7" ht="15.75">
      <c r="A1399" s="380"/>
      <c r="B1399" s="380"/>
      <c r="C1399" s="380"/>
      <c r="D1399" s="380"/>
      <c r="E1399" s="380"/>
      <c r="F1399" s="380"/>
      <c r="G1399" s="380"/>
    </row>
    <row r="1400" spans="1:7" ht="15.75">
      <c r="A1400" s="380"/>
      <c r="B1400" s="380"/>
      <c r="C1400" s="380"/>
      <c r="D1400" s="380"/>
      <c r="E1400" s="380"/>
      <c r="F1400" s="380"/>
      <c r="G1400" s="380"/>
    </row>
    <row r="1401" spans="1:7" ht="15.75">
      <c r="A1401" s="380"/>
      <c r="B1401" s="380"/>
      <c r="C1401" s="380"/>
      <c r="D1401" s="380"/>
      <c r="E1401" s="380"/>
      <c r="F1401" s="380"/>
      <c r="G1401" s="380"/>
    </row>
    <row r="1402" spans="1:7" ht="15.75">
      <c r="A1402" s="380"/>
      <c r="B1402" s="380"/>
      <c r="C1402" s="380"/>
      <c r="D1402" s="380"/>
      <c r="E1402" s="380"/>
      <c r="F1402" s="380"/>
      <c r="G1402" s="380"/>
    </row>
    <row r="1403" spans="1:7" ht="15.75">
      <c r="A1403" s="380"/>
      <c r="B1403" s="380"/>
      <c r="C1403" s="380"/>
      <c r="D1403" s="380"/>
      <c r="E1403" s="380"/>
      <c r="F1403" s="380"/>
      <c r="G1403" s="380"/>
    </row>
    <row r="1404" spans="1:7" ht="15.75">
      <c r="A1404" s="380"/>
      <c r="B1404" s="380"/>
      <c r="C1404" s="380"/>
      <c r="D1404" s="380"/>
      <c r="E1404" s="380"/>
      <c r="F1404" s="380"/>
      <c r="G1404" s="380"/>
    </row>
    <row r="1405" spans="1:7" ht="15.75">
      <c r="A1405" s="380"/>
      <c r="B1405" s="380"/>
      <c r="C1405" s="380"/>
      <c r="D1405" s="380"/>
      <c r="E1405" s="380"/>
      <c r="F1405" s="380"/>
      <c r="G1405" s="380"/>
    </row>
    <row r="1406" spans="1:7" ht="15.75">
      <c r="A1406" s="380"/>
      <c r="B1406" s="380"/>
      <c r="C1406" s="380"/>
      <c r="D1406" s="380"/>
      <c r="E1406" s="380"/>
      <c r="F1406" s="380"/>
      <c r="G1406" s="380"/>
    </row>
    <row r="1407" spans="1:7" ht="15.75">
      <c r="A1407" s="380"/>
      <c r="B1407" s="380"/>
      <c r="C1407" s="380"/>
      <c r="D1407" s="380"/>
      <c r="E1407" s="380"/>
      <c r="F1407" s="380"/>
      <c r="G1407" s="380"/>
    </row>
    <row r="1408" spans="1:7" ht="15.75">
      <c r="A1408" s="380"/>
      <c r="B1408" s="380"/>
      <c r="C1408" s="380"/>
      <c r="D1408" s="380"/>
      <c r="E1408" s="380"/>
      <c r="F1408" s="380"/>
      <c r="G1408" s="380"/>
    </row>
  </sheetData>
  <sheetProtection password="9191" sheet="1" objects="1" scenarios="1" selectLockedCells="1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="70" zoomScaleNormal="70" zoomScalePageLayoutView="0" workbookViewId="0" topLeftCell="A1">
      <selection activeCell="L7" sqref="L7"/>
    </sheetView>
  </sheetViews>
  <sheetFormatPr defaultColWidth="9.140625" defaultRowHeight="15"/>
  <cols>
    <col min="3" max="3" width="11.421875" style="0" customWidth="1"/>
    <col min="4" max="4" width="20.00390625" style="0" customWidth="1"/>
    <col min="5" max="5" width="10.28125" style="0" customWidth="1"/>
    <col min="6" max="6" width="10.7109375" style="0" customWidth="1"/>
    <col min="7" max="7" width="9.7109375" style="0" customWidth="1"/>
    <col min="8" max="8" width="12.140625" style="0" customWidth="1"/>
    <col min="9" max="9" width="10.421875" style="0" customWidth="1"/>
    <col min="10" max="10" width="10.57421875" style="0" customWidth="1"/>
  </cols>
  <sheetData>
    <row r="1" spans="1:10" ht="20.25">
      <c r="A1" s="567" t="s">
        <v>252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20.25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20.25">
      <c r="A3" s="568" t="str">
        <f>'[4]Лист1'!A13</f>
        <v>Наименование сетевого предприятия</v>
      </c>
      <c r="B3" s="568"/>
      <c r="C3" s="568"/>
      <c r="D3" s="568"/>
      <c r="E3" s="568"/>
      <c r="F3" s="568"/>
      <c r="G3" s="568"/>
      <c r="H3" s="568"/>
      <c r="I3" s="568"/>
      <c r="J3" s="568"/>
    </row>
    <row r="4" spans="1:10" ht="18.75">
      <c r="A4" s="208"/>
      <c r="B4" s="209"/>
      <c r="C4" s="208"/>
      <c r="D4" s="210"/>
      <c r="E4" s="210"/>
      <c r="F4" s="210"/>
      <c r="G4" s="210"/>
      <c r="H4" s="210"/>
      <c r="I4" s="210"/>
      <c r="J4" s="211"/>
    </row>
    <row r="5" spans="1:10" ht="19.5" thickBot="1">
      <c r="A5" s="208"/>
      <c r="B5" s="208"/>
      <c r="C5" s="212"/>
      <c r="D5" s="213"/>
      <c r="E5" s="213"/>
      <c r="F5" s="213"/>
      <c r="G5" s="213"/>
      <c r="H5" s="213"/>
      <c r="I5" s="213"/>
      <c r="J5" s="187" t="s">
        <v>253</v>
      </c>
    </row>
    <row r="6" spans="1:10" ht="15.75" customHeight="1">
      <c r="A6" s="569" t="s">
        <v>254</v>
      </c>
      <c r="B6" s="572" t="s">
        <v>255</v>
      </c>
      <c r="C6" s="572" t="s">
        <v>256</v>
      </c>
      <c r="D6" s="575" t="s">
        <v>257</v>
      </c>
      <c r="E6" s="578" t="s">
        <v>525</v>
      </c>
      <c r="F6" s="579"/>
      <c r="G6" s="580"/>
      <c r="H6" s="578" t="s">
        <v>523</v>
      </c>
      <c r="I6" s="579"/>
      <c r="J6" s="580"/>
    </row>
    <row r="7" spans="1:10" ht="126">
      <c r="A7" s="570"/>
      <c r="B7" s="573"/>
      <c r="C7" s="573"/>
      <c r="D7" s="576"/>
      <c r="E7" s="214" t="s">
        <v>259</v>
      </c>
      <c r="F7" s="215" t="s">
        <v>260</v>
      </c>
      <c r="G7" s="216" t="s">
        <v>261</v>
      </c>
      <c r="H7" s="214" t="s">
        <v>259</v>
      </c>
      <c r="I7" s="215" t="s">
        <v>260</v>
      </c>
      <c r="J7" s="216" t="s">
        <v>261</v>
      </c>
    </row>
    <row r="8" spans="1:10" ht="16.5" thickBot="1">
      <c r="A8" s="571"/>
      <c r="B8" s="574"/>
      <c r="C8" s="574"/>
      <c r="D8" s="577"/>
      <c r="E8" s="214" t="s">
        <v>262</v>
      </c>
      <c r="F8" s="215" t="s">
        <v>263</v>
      </c>
      <c r="G8" s="216" t="s">
        <v>264</v>
      </c>
      <c r="H8" s="214" t="s">
        <v>262</v>
      </c>
      <c r="I8" s="215" t="s">
        <v>263</v>
      </c>
      <c r="J8" s="216" t="s">
        <v>264</v>
      </c>
    </row>
    <row r="9" spans="1:10" ht="15.75">
      <c r="A9" s="540" t="s">
        <v>265</v>
      </c>
      <c r="B9" s="543" t="s">
        <v>266</v>
      </c>
      <c r="C9" s="217">
        <v>1</v>
      </c>
      <c r="D9" s="218" t="s">
        <v>267</v>
      </c>
      <c r="E9" s="219">
        <v>400</v>
      </c>
      <c r="F9" s="220">
        <v>0</v>
      </c>
      <c r="G9" s="221">
        <f aca="true" t="shared" si="0" ref="G9:G26">E9*F9/100</f>
        <v>0</v>
      </c>
      <c r="H9" s="219">
        <v>400</v>
      </c>
      <c r="I9" s="222"/>
      <c r="J9" s="221">
        <f aca="true" t="shared" si="1" ref="J9:J26">H9*I9/100</f>
        <v>0</v>
      </c>
    </row>
    <row r="10" spans="1:10" ht="15.75">
      <c r="A10" s="541"/>
      <c r="B10" s="544"/>
      <c r="C10" s="217"/>
      <c r="D10" s="218" t="s">
        <v>268</v>
      </c>
      <c r="E10" s="219">
        <v>300</v>
      </c>
      <c r="F10" s="220">
        <v>0</v>
      </c>
      <c r="G10" s="221">
        <f t="shared" si="0"/>
        <v>0</v>
      </c>
      <c r="H10" s="219">
        <v>300</v>
      </c>
      <c r="I10" s="222"/>
      <c r="J10" s="221">
        <f t="shared" si="1"/>
        <v>0</v>
      </c>
    </row>
    <row r="11" spans="1:10" ht="15.75">
      <c r="A11" s="541"/>
      <c r="B11" s="543" t="s">
        <v>269</v>
      </c>
      <c r="C11" s="565" t="s">
        <v>11</v>
      </c>
      <c r="D11" s="218" t="s">
        <v>267</v>
      </c>
      <c r="E11" s="219">
        <v>230</v>
      </c>
      <c r="F11" s="220">
        <v>0</v>
      </c>
      <c r="G11" s="221">
        <f t="shared" si="0"/>
        <v>0</v>
      </c>
      <c r="H11" s="219">
        <v>230</v>
      </c>
      <c r="I11" s="222"/>
      <c r="J11" s="221">
        <f t="shared" si="1"/>
        <v>0</v>
      </c>
    </row>
    <row r="12" spans="1:10" ht="15.75">
      <c r="A12" s="541"/>
      <c r="B12" s="545"/>
      <c r="C12" s="566"/>
      <c r="D12" s="218" t="s">
        <v>268</v>
      </c>
      <c r="E12" s="219">
        <v>170</v>
      </c>
      <c r="F12" s="220">
        <v>0</v>
      </c>
      <c r="G12" s="221">
        <f t="shared" si="0"/>
        <v>0</v>
      </c>
      <c r="H12" s="219">
        <v>170</v>
      </c>
      <c r="I12" s="222"/>
      <c r="J12" s="221">
        <f t="shared" si="1"/>
        <v>0</v>
      </c>
    </row>
    <row r="13" spans="1:10" ht="15.75">
      <c r="A13" s="541"/>
      <c r="B13" s="545"/>
      <c r="C13" s="565" t="s">
        <v>160</v>
      </c>
      <c r="D13" s="218" t="s">
        <v>267</v>
      </c>
      <c r="E13" s="219">
        <v>290</v>
      </c>
      <c r="F13" s="220">
        <v>0</v>
      </c>
      <c r="G13" s="221">
        <f t="shared" si="0"/>
        <v>0</v>
      </c>
      <c r="H13" s="219">
        <v>290</v>
      </c>
      <c r="I13" s="222"/>
      <c r="J13" s="221">
        <f t="shared" si="1"/>
        <v>0</v>
      </c>
    </row>
    <row r="14" spans="1:10" ht="15.75">
      <c r="A14" s="541"/>
      <c r="B14" s="544"/>
      <c r="C14" s="566"/>
      <c r="D14" s="218" t="s">
        <v>268</v>
      </c>
      <c r="E14" s="219">
        <v>210</v>
      </c>
      <c r="F14" s="220">
        <v>0</v>
      </c>
      <c r="G14" s="221">
        <f t="shared" si="0"/>
        <v>0</v>
      </c>
      <c r="H14" s="219">
        <v>210</v>
      </c>
      <c r="I14" s="222"/>
      <c r="J14" s="221">
        <f t="shared" si="1"/>
        <v>0</v>
      </c>
    </row>
    <row r="15" spans="1:10" ht="15.75">
      <c r="A15" s="541"/>
      <c r="B15" s="550">
        <v>220</v>
      </c>
      <c r="C15" s="553">
        <v>1</v>
      </c>
      <c r="D15" s="223" t="s">
        <v>270</v>
      </c>
      <c r="E15" s="219">
        <v>260</v>
      </c>
      <c r="F15" s="220">
        <v>0</v>
      </c>
      <c r="G15" s="221">
        <f t="shared" si="0"/>
        <v>0</v>
      </c>
      <c r="H15" s="219">
        <v>260</v>
      </c>
      <c r="I15" s="222"/>
      <c r="J15" s="221">
        <f t="shared" si="1"/>
        <v>0</v>
      </c>
    </row>
    <row r="16" spans="1:10" ht="15.75">
      <c r="A16" s="541"/>
      <c r="B16" s="551"/>
      <c r="C16" s="554"/>
      <c r="D16" s="223" t="s">
        <v>267</v>
      </c>
      <c r="E16" s="219">
        <v>210</v>
      </c>
      <c r="F16" s="220">
        <v>0</v>
      </c>
      <c r="G16" s="221">
        <f t="shared" si="0"/>
        <v>0</v>
      </c>
      <c r="H16" s="219">
        <v>210</v>
      </c>
      <c r="I16" s="222"/>
      <c r="J16" s="221">
        <f t="shared" si="1"/>
        <v>0</v>
      </c>
    </row>
    <row r="17" spans="1:10" ht="15.75">
      <c r="A17" s="541"/>
      <c r="B17" s="551"/>
      <c r="C17" s="555"/>
      <c r="D17" s="223" t="s">
        <v>268</v>
      </c>
      <c r="E17" s="219">
        <v>140</v>
      </c>
      <c r="F17" s="220">
        <v>0</v>
      </c>
      <c r="G17" s="221">
        <f t="shared" si="0"/>
        <v>0</v>
      </c>
      <c r="H17" s="219">
        <v>140</v>
      </c>
      <c r="I17" s="222"/>
      <c r="J17" s="221">
        <f t="shared" si="1"/>
        <v>0</v>
      </c>
    </row>
    <row r="18" spans="1:10" ht="15.75">
      <c r="A18" s="541"/>
      <c r="B18" s="551"/>
      <c r="C18" s="553">
        <v>2</v>
      </c>
      <c r="D18" s="223" t="s">
        <v>267</v>
      </c>
      <c r="E18" s="219">
        <v>270</v>
      </c>
      <c r="F18" s="220">
        <v>0</v>
      </c>
      <c r="G18" s="221">
        <f t="shared" si="0"/>
        <v>0</v>
      </c>
      <c r="H18" s="219">
        <v>270</v>
      </c>
      <c r="I18" s="222"/>
      <c r="J18" s="221">
        <f t="shared" si="1"/>
        <v>0</v>
      </c>
    </row>
    <row r="19" spans="1:10" ht="15.75">
      <c r="A19" s="541"/>
      <c r="B19" s="552"/>
      <c r="C19" s="555"/>
      <c r="D19" s="223" t="s">
        <v>268</v>
      </c>
      <c r="E19" s="219">
        <v>180</v>
      </c>
      <c r="F19" s="220">
        <v>0</v>
      </c>
      <c r="G19" s="221">
        <f t="shared" si="0"/>
        <v>0</v>
      </c>
      <c r="H19" s="219">
        <v>180</v>
      </c>
      <c r="I19" s="222"/>
      <c r="J19" s="221">
        <f t="shared" si="1"/>
        <v>0</v>
      </c>
    </row>
    <row r="20" spans="1:10" ht="15.75">
      <c r="A20" s="541"/>
      <c r="B20" s="550" t="s">
        <v>271</v>
      </c>
      <c r="C20" s="553">
        <v>1</v>
      </c>
      <c r="D20" s="223" t="s">
        <v>270</v>
      </c>
      <c r="E20" s="219">
        <v>180</v>
      </c>
      <c r="F20" s="220">
        <v>0</v>
      </c>
      <c r="G20" s="221">
        <f t="shared" si="0"/>
        <v>0</v>
      </c>
      <c r="H20" s="219">
        <v>180</v>
      </c>
      <c r="I20" s="222"/>
      <c r="J20" s="221">
        <f t="shared" si="1"/>
        <v>0</v>
      </c>
    </row>
    <row r="21" spans="1:10" ht="15.75">
      <c r="A21" s="541"/>
      <c r="B21" s="551"/>
      <c r="C21" s="554"/>
      <c r="D21" s="223" t="s">
        <v>267</v>
      </c>
      <c r="E21" s="219">
        <v>160</v>
      </c>
      <c r="F21" s="220">
        <v>0</v>
      </c>
      <c r="G21" s="221">
        <f t="shared" si="0"/>
        <v>0</v>
      </c>
      <c r="H21" s="219">
        <v>160</v>
      </c>
      <c r="I21" s="222"/>
      <c r="J21" s="221">
        <f t="shared" si="1"/>
        <v>0</v>
      </c>
    </row>
    <row r="22" spans="1:10" ht="15.75">
      <c r="A22" s="541"/>
      <c r="B22" s="551"/>
      <c r="C22" s="555"/>
      <c r="D22" s="223" t="s">
        <v>268</v>
      </c>
      <c r="E22" s="219">
        <v>130</v>
      </c>
      <c r="F22" s="220">
        <v>0</v>
      </c>
      <c r="G22" s="221">
        <f t="shared" si="0"/>
        <v>0</v>
      </c>
      <c r="H22" s="219">
        <v>130</v>
      </c>
      <c r="I22" s="222"/>
      <c r="J22" s="221">
        <f t="shared" si="1"/>
        <v>0</v>
      </c>
    </row>
    <row r="23" spans="1:10" ht="15.75">
      <c r="A23" s="541"/>
      <c r="B23" s="551"/>
      <c r="C23" s="553">
        <v>2</v>
      </c>
      <c r="D23" s="223" t="s">
        <v>267</v>
      </c>
      <c r="E23" s="219">
        <v>190</v>
      </c>
      <c r="F23" s="220">
        <v>0</v>
      </c>
      <c r="G23" s="221">
        <f t="shared" si="0"/>
        <v>0</v>
      </c>
      <c r="H23" s="219">
        <v>190</v>
      </c>
      <c r="I23" s="222"/>
      <c r="J23" s="221">
        <f t="shared" si="1"/>
        <v>0</v>
      </c>
    </row>
    <row r="24" spans="1:10" ht="15.75">
      <c r="A24" s="542"/>
      <c r="B24" s="552"/>
      <c r="C24" s="555"/>
      <c r="D24" s="223" t="s">
        <v>268</v>
      </c>
      <c r="E24" s="219">
        <v>160</v>
      </c>
      <c r="F24" s="220">
        <v>0</v>
      </c>
      <c r="G24" s="221">
        <f t="shared" si="0"/>
        <v>0</v>
      </c>
      <c r="H24" s="219">
        <v>160</v>
      </c>
      <c r="I24" s="222"/>
      <c r="J24" s="221">
        <f t="shared" si="1"/>
        <v>0</v>
      </c>
    </row>
    <row r="25" spans="1:10" ht="15.75">
      <c r="A25" s="562" t="s">
        <v>272</v>
      </c>
      <c r="B25" s="224">
        <v>220</v>
      </c>
      <c r="C25" s="225" t="s">
        <v>273</v>
      </c>
      <c r="D25" s="223" t="s">
        <v>273</v>
      </c>
      <c r="E25" s="219">
        <v>3000</v>
      </c>
      <c r="F25" s="220">
        <v>0</v>
      </c>
      <c r="G25" s="221">
        <f t="shared" si="0"/>
        <v>0</v>
      </c>
      <c r="H25" s="219">
        <v>3000</v>
      </c>
      <c r="I25" s="222"/>
      <c r="J25" s="221">
        <f t="shared" si="1"/>
        <v>0</v>
      </c>
    </row>
    <row r="26" spans="1:10" ht="15.75">
      <c r="A26" s="563"/>
      <c r="B26" s="224">
        <v>110</v>
      </c>
      <c r="C26" s="225" t="s">
        <v>273</v>
      </c>
      <c r="D26" s="223" t="s">
        <v>273</v>
      </c>
      <c r="E26" s="219">
        <v>2300</v>
      </c>
      <c r="F26" s="220">
        <v>0</v>
      </c>
      <c r="G26" s="221">
        <f t="shared" si="0"/>
        <v>0</v>
      </c>
      <c r="H26" s="219">
        <v>2300</v>
      </c>
      <c r="I26" s="222"/>
      <c r="J26" s="221">
        <f t="shared" si="1"/>
        <v>0</v>
      </c>
    </row>
    <row r="27" spans="1:10" ht="15.75">
      <c r="A27" s="226" t="s">
        <v>274</v>
      </c>
      <c r="B27" s="227"/>
      <c r="C27" s="228"/>
      <c r="D27" s="229"/>
      <c r="E27" s="230">
        <f aca="true" t="shared" si="2" ref="E27:J27">SUM(E9:E26)</f>
        <v>8780</v>
      </c>
      <c r="F27" s="231">
        <f t="shared" si="2"/>
        <v>0</v>
      </c>
      <c r="G27" s="232">
        <f t="shared" si="2"/>
        <v>0</v>
      </c>
      <c r="H27" s="230">
        <f t="shared" si="2"/>
        <v>8780</v>
      </c>
      <c r="I27" s="231">
        <f t="shared" si="2"/>
        <v>0</v>
      </c>
      <c r="J27" s="232">
        <f t="shared" si="2"/>
        <v>0</v>
      </c>
    </row>
    <row r="28" spans="1:10" ht="15.75">
      <c r="A28" s="564" t="s">
        <v>265</v>
      </c>
      <c r="B28" s="550">
        <v>35</v>
      </c>
      <c r="C28" s="553">
        <v>1</v>
      </c>
      <c r="D28" s="223" t="s">
        <v>270</v>
      </c>
      <c r="E28" s="219">
        <v>170</v>
      </c>
      <c r="F28" s="220"/>
      <c r="G28" s="221">
        <f aca="true" t="shared" si="3" ref="G28:G37">E28*F28/100</f>
        <v>0</v>
      </c>
      <c r="H28" s="219">
        <v>170</v>
      </c>
      <c r="I28" s="233"/>
      <c r="J28" s="221">
        <f aca="true" t="shared" si="4" ref="J28:J37">H28*I28/100</f>
        <v>0</v>
      </c>
    </row>
    <row r="29" spans="1:10" ht="15.75">
      <c r="A29" s="541"/>
      <c r="B29" s="551"/>
      <c r="C29" s="554"/>
      <c r="D29" s="223" t="s">
        <v>267</v>
      </c>
      <c r="E29" s="219">
        <v>140</v>
      </c>
      <c r="F29" s="220"/>
      <c r="G29" s="221">
        <f t="shared" si="3"/>
        <v>0</v>
      </c>
      <c r="H29" s="219">
        <v>140</v>
      </c>
      <c r="I29" s="233"/>
      <c r="J29" s="221">
        <f t="shared" si="4"/>
        <v>0</v>
      </c>
    </row>
    <row r="30" spans="1:10" ht="15.75">
      <c r="A30" s="541"/>
      <c r="B30" s="551"/>
      <c r="C30" s="555"/>
      <c r="D30" s="223" t="s">
        <v>268</v>
      </c>
      <c r="E30" s="219">
        <v>120</v>
      </c>
      <c r="F30" s="220"/>
      <c r="G30" s="221">
        <f t="shared" si="3"/>
        <v>0</v>
      </c>
      <c r="H30" s="219">
        <v>120</v>
      </c>
      <c r="I30" s="233"/>
      <c r="J30" s="221">
        <f t="shared" si="4"/>
        <v>0</v>
      </c>
    </row>
    <row r="31" spans="1:10" ht="15.75">
      <c r="A31" s="541"/>
      <c r="B31" s="551"/>
      <c r="C31" s="553">
        <v>2</v>
      </c>
      <c r="D31" s="223" t="s">
        <v>267</v>
      </c>
      <c r="E31" s="219">
        <v>180</v>
      </c>
      <c r="F31" s="220"/>
      <c r="G31" s="221">
        <f t="shared" si="3"/>
        <v>0</v>
      </c>
      <c r="H31" s="219">
        <v>180</v>
      </c>
      <c r="I31" s="233"/>
      <c r="J31" s="221">
        <f t="shared" si="4"/>
        <v>0</v>
      </c>
    </row>
    <row r="32" spans="1:10" ht="15.75">
      <c r="A32" s="541"/>
      <c r="B32" s="552"/>
      <c r="C32" s="555"/>
      <c r="D32" s="223" t="s">
        <v>268</v>
      </c>
      <c r="E32" s="219">
        <v>150</v>
      </c>
      <c r="F32" s="220"/>
      <c r="G32" s="221">
        <f t="shared" si="3"/>
        <v>0</v>
      </c>
      <c r="H32" s="219">
        <v>150</v>
      </c>
      <c r="I32" s="233"/>
      <c r="J32" s="221">
        <f t="shared" si="4"/>
        <v>0</v>
      </c>
    </row>
    <row r="33" spans="1:10" ht="15.75">
      <c r="A33" s="541"/>
      <c r="B33" s="550" t="s">
        <v>275</v>
      </c>
      <c r="C33" s="225" t="s">
        <v>273</v>
      </c>
      <c r="D33" s="223" t="s">
        <v>270</v>
      </c>
      <c r="E33" s="219">
        <v>160</v>
      </c>
      <c r="F33" s="220"/>
      <c r="G33" s="221">
        <f t="shared" si="3"/>
        <v>0</v>
      </c>
      <c r="H33" s="219">
        <v>160</v>
      </c>
      <c r="I33" s="233"/>
      <c r="J33" s="221">
        <f t="shared" si="4"/>
        <v>0</v>
      </c>
    </row>
    <row r="34" spans="1:10" ht="31.5">
      <c r="A34" s="541"/>
      <c r="B34" s="551"/>
      <c r="C34" s="225"/>
      <c r="D34" s="234" t="s">
        <v>276</v>
      </c>
      <c r="E34" s="219">
        <v>140</v>
      </c>
      <c r="F34" s="220"/>
      <c r="G34" s="221">
        <f t="shared" si="3"/>
        <v>0</v>
      </c>
      <c r="H34" s="219">
        <v>140</v>
      </c>
      <c r="I34" s="233">
        <v>15</v>
      </c>
      <c r="J34" s="221">
        <f t="shared" si="4"/>
        <v>21</v>
      </c>
    </row>
    <row r="35" spans="1:10" ht="23.25" customHeight="1">
      <c r="A35" s="542"/>
      <c r="B35" s="552"/>
      <c r="C35" s="225"/>
      <c r="D35" s="234" t="s">
        <v>277</v>
      </c>
      <c r="E35" s="219">
        <v>110</v>
      </c>
      <c r="F35" s="220"/>
      <c r="G35" s="221">
        <f t="shared" si="3"/>
        <v>0</v>
      </c>
      <c r="H35" s="219">
        <v>110</v>
      </c>
      <c r="I35" s="233"/>
      <c r="J35" s="221">
        <f t="shared" si="4"/>
        <v>0</v>
      </c>
    </row>
    <row r="36" spans="1:10" ht="15.75">
      <c r="A36" s="547" t="s">
        <v>272</v>
      </c>
      <c r="B36" s="224" t="s">
        <v>278</v>
      </c>
      <c r="C36" s="225" t="s">
        <v>273</v>
      </c>
      <c r="D36" s="223" t="s">
        <v>273</v>
      </c>
      <c r="E36" s="219">
        <v>470</v>
      </c>
      <c r="F36" s="220"/>
      <c r="G36" s="221">
        <f t="shared" si="3"/>
        <v>0</v>
      </c>
      <c r="H36" s="219">
        <v>470</v>
      </c>
      <c r="I36" s="233"/>
      <c r="J36" s="221">
        <f t="shared" si="4"/>
        <v>0</v>
      </c>
    </row>
    <row r="37" spans="1:10" ht="15.75">
      <c r="A37" s="548"/>
      <c r="B37" s="224" t="s">
        <v>279</v>
      </c>
      <c r="C37" s="225" t="s">
        <v>273</v>
      </c>
      <c r="D37" s="223" t="s">
        <v>273</v>
      </c>
      <c r="E37" s="219">
        <v>350</v>
      </c>
      <c r="F37" s="220"/>
      <c r="G37" s="221">
        <f t="shared" si="3"/>
        <v>0</v>
      </c>
      <c r="H37" s="219">
        <v>350</v>
      </c>
      <c r="I37" s="233">
        <v>17.41</v>
      </c>
      <c r="J37" s="221">
        <f t="shared" si="4"/>
        <v>60.935</v>
      </c>
    </row>
    <row r="38" spans="1:10" ht="15.75">
      <c r="A38" s="226" t="s">
        <v>280</v>
      </c>
      <c r="B38" s="227"/>
      <c r="C38" s="228"/>
      <c r="D38" s="229"/>
      <c r="E38" s="230">
        <f aca="true" t="shared" si="5" ref="E38:J38">SUM(E28:E32)+E36</f>
        <v>1230</v>
      </c>
      <c r="F38" s="231">
        <f t="shared" si="5"/>
        <v>0</v>
      </c>
      <c r="G38" s="232">
        <f t="shared" si="5"/>
        <v>0</v>
      </c>
      <c r="H38" s="230">
        <f t="shared" si="5"/>
        <v>1230</v>
      </c>
      <c r="I38" s="231">
        <f t="shared" si="5"/>
        <v>0</v>
      </c>
      <c r="J38" s="232">
        <f t="shared" si="5"/>
        <v>0</v>
      </c>
    </row>
    <row r="39" spans="1:10" ht="15.75">
      <c r="A39" s="226" t="s">
        <v>281</v>
      </c>
      <c r="B39" s="227"/>
      <c r="C39" s="228"/>
      <c r="D39" s="229"/>
      <c r="E39" s="230">
        <f aca="true" t="shared" si="6" ref="E39:J39">SUM(E33:E35)+E37</f>
        <v>760</v>
      </c>
      <c r="F39" s="231">
        <f t="shared" si="6"/>
        <v>0</v>
      </c>
      <c r="G39" s="232">
        <f t="shared" si="6"/>
        <v>0</v>
      </c>
      <c r="H39" s="230">
        <f t="shared" si="6"/>
        <v>760</v>
      </c>
      <c r="I39" s="231">
        <f t="shared" si="6"/>
        <v>32.41</v>
      </c>
      <c r="J39" s="232">
        <f t="shared" si="6"/>
        <v>81.935</v>
      </c>
    </row>
    <row r="40" spans="1:10" ht="15.75">
      <c r="A40" s="547" t="s">
        <v>265</v>
      </c>
      <c r="B40" s="550" t="s">
        <v>282</v>
      </c>
      <c r="C40" s="553" t="s">
        <v>273</v>
      </c>
      <c r="D40" s="223" t="s">
        <v>270</v>
      </c>
      <c r="E40" s="219">
        <v>260</v>
      </c>
      <c r="F40" s="220"/>
      <c r="G40" s="221">
        <f>E40*F40/100</f>
        <v>0</v>
      </c>
      <c r="H40" s="219">
        <v>260</v>
      </c>
      <c r="I40" s="233"/>
      <c r="J40" s="221">
        <f>H40*I40/100</f>
        <v>0</v>
      </c>
    </row>
    <row r="41" spans="1:10" ht="15.75">
      <c r="A41" s="549"/>
      <c r="B41" s="551"/>
      <c r="C41" s="554"/>
      <c r="D41" s="223" t="s">
        <v>276</v>
      </c>
      <c r="E41" s="219">
        <v>220</v>
      </c>
      <c r="F41" s="220"/>
      <c r="G41" s="221">
        <f>E41*F41/100</f>
        <v>0</v>
      </c>
      <c r="H41" s="219">
        <v>220</v>
      </c>
      <c r="I41" s="233">
        <v>1.25</v>
      </c>
      <c r="J41" s="221">
        <f>H41*I41/100</f>
        <v>2.75</v>
      </c>
    </row>
    <row r="42" spans="1:10" ht="15.75">
      <c r="A42" s="548"/>
      <c r="B42" s="552"/>
      <c r="C42" s="555"/>
      <c r="D42" s="223" t="s">
        <v>277</v>
      </c>
      <c r="E42" s="219">
        <v>150</v>
      </c>
      <c r="F42" s="220"/>
      <c r="G42" s="221">
        <f>E42*F42/100</f>
        <v>0</v>
      </c>
      <c r="H42" s="219">
        <v>150</v>
      </c>
      <c r="I42" s="233"/>
      <c r="J42" s="221">
        <f>H42*I42/100</f>
        <v>0</v>
      </c>
    </row>
    <row r="43" spans="1:10" ht="15.75">
      <c r="A43" s="235" t="s">
        <v>272</v>
      </c>
      <c r="B43" s="224" t="s">
        <v>283</v>
      </c>
      <c r="C43" s="225" t="s">
        <v>273</v>
      </c>
      <c r="D43" s="223" t="s">
        <v>273</v>
      </c>
      <c r="E43" s="219">
        <v>270</v>
      </c>
      <c r="F43" s="220"/>
      <c r="G43" s="221">
        <f>E43*F43/100</f>
        <v>0</v>
      </c>
      <c r="H43" s="219">
        <v>270</v>
      </c>
      <c r="I43" s="233">
        <v>1.36</v>
      </c>
      <c r="J43" s="221">
        <f>H43*I43/100</f>
        <v>3.6720000000000006</v>
      </c>
    </row>
    <row r="44" spans="1:10" ht="15.75">
      <c r="A44" s="226" t="s">
        <v>284</v>
      </c>
      <c r="B44" s="227"/>
      <c r="C44" s="228"/>
      <c r="D44" s="229"/>
      <c r="E44" s="230">
        <f aca="true" t="shared" si="7" ref="E44:J44">SUM(E40:E43)</f>
        <v>900</v>
      </c>
      <c r="F44" s="236">
        <f t="shared" si="7"/>
        <v>0</v>
      </c>
      <c r="G44" s="232">
        <f t="shared" si="7"/>
        <v>0</v>
      </c>
      <c r="H44" s="230">
        <f t="shared" si="7"/>
        <v>900</v>
      </c>
      <c r="I44" s="236">
        <f t="shared" si="7"/>
        <v>2.6100000000000003</v>
      </c>
      <c r="J44" s="232">
        <f t="shared" si="7"/>
        <v>6.422000000000001</v>
      </c>
    </row>
    <row r="45" spans="1:10" ht="15.75">
      <c r="A45" s="556" t="s">
        <v>285</v>
      </c>
      <c r="B45" s="557"/>
      <c r="C45" s="237" t="s">
        <v>54</v>
      </c>
      <c r="D45" s="238"/>
      <c r="E45" s="239"/>
      <c r="F45" s="240">
        <f>F46+F47+F48+F49</f>
        <v>0</v>
      </c>
      <c r="G45" s="232">
        <f>G46+G47+G48+G49</f>
        <v>0</v>
      </c>
      <c r="H45" s="241"/>
      <c r="I45" s="240">
        <f>I46+I47+I48+I49</f>
        <v>35.019999999999996</v>
      </c>
      <c r="J45" s="232">
        <f>J46+J47+J48+J49</f>
        <v>88.357</v>
      </c>
    </row>
    <row r="46" spans="1:10" ht="15.75">
      <c r="A46" s="558"/>
      <c r="B46" s="559"/>
      <c r="C46" s="242" t="s">
        <v>7</v>
      </c>
      <c r="D46" s="243"/>
      <c r="E46" s="244"/>
      <c r="F46" s="231">
        <f>F27</f>
        <v>0</v>
      </c>
      <c r="G46" s="232">
        <f>G27</f>
        <v>0</v>
      </c>
      <c r="H46" s="245"/>
      <c r="I46" s="231">
        <f>I27</f>
        <v>0</v>
      </c>
      <c r="J46" s="232">
        <f>J27</f>
        <v>0</v>
      </c>
    </row>
    <row r="47" spans="1:10" ht="15.75">
      <c r="A47" s="558"/>
      <c r="B47" s="559"/>
      <c r="C47" s="242" t="s">
        <v>8</v>
      </c>
      <c r="D47" s="243"/>
      <c r="E47" s="244"/>
      <c r="F47" s="231">
        <f>F38</f>
        <v>0</v>
      </c>
      <c r="G47" s="232">
        <f>G38</f>
        <v>0</v>
      </c>
      <c r="H47" s="245"/>
      <c r="I47" s="231">
        <f>I38</f>
        <v>0</v>
      </c>
      <c r="J47" s="232">
        <f>J38</f>
        <v>0</v>
      </c>
    </row>
    <row r="48" spans="1:10" ht="15.75">
      <c r="A48" s="558"/>
      <c r="B48" s="559"/>
      <c r="C48" s="242" t="s">
        <v>9</v>
      </c>
      <c r="D48" s="243"/>
      <c r="E48" s="244"/>
      <c r="F48" s="231">
        <f>F39</f>
        <v>0</v>
      </c>
      <c r="G48" s="232">
        <f>G39</f>
        <v>0</v>
      </c>
      <c r="H48" s="245"/>
      <c r="I48" s="231">
        <f>I39</f>
        <v>32.41</v>
      </c>
      <c r="J48" s="232">
        <f>J39</f>
        <v>81.935</v>
      </c>
    </row>
    <row r="49" spans="1:10" ht="16.5" thickBot="1">
      <c r="A49" s="560"/>
      <c r="B49" s="561"/>
      <c r="C49" s="246" t="s">
        <v>10</v>
      </c>
      <c r="D49" s="247"/>
      <c r="E49" s="248"/>
      <c r="F49" s="249">
        <f>F44</f>
        <v>0</v>
      </c>
      <c r="G49" s="250">
        <f>G44</f>
        <v>0</v>
      </c>
      <c r="H49" s="251"/>
      <c r="I49" s="249">
        <f>I44</f>
        <v>2.6100000000000003</v>
      </c>
      <c r="J49" s="250">
        <f>J44</f>
        <v>6.422000000000001</v>
      </c>
    </row>
    <row r="50" spans="1:10" ht="15">
      <c r="A50" s="212"/>
      <c r="B50" s="212"/>
      <c r="C50" s="212"/>
      <c r="D50" s="212"/>
      <c r="E50" s="212"/>
      <c r="F50" s="212"/>
      <c r="G50" s="212"/>
      <c r="H50" s="212"/>
      <c r="I50" s="212"/>
      <c r="J50" s="212"/>
    </row>
    <row r="51" spans="1:10" s="454" customFormat="1" ht="18.75">
      <c r="A51" s="452"/>
      <c r="B51" s="546" t="str">
        <f>'[4]Лист1'!A19</f>
        <v>Должность руководителя предприятия</v>
      </c>
      <c r="C51" s="546"/>
      <c r="D51" s="546"/>
      <c r="E51" s="453"/>
      <c r="F51" s="453"/>
      <c r="G51" s="453"/>
      <c r="H51" s="546" t="str">
        <f>'[4]Лист1'!A20</f>
        <v>Ф.И.О</v>
      </c>
      <c r="I51" s="546"/>
      <c r="J51" s="453"/>
    </row>
  </sheetData>
  <sheetProtection password="C81C" sheet="1" objects="1" scenarios="1" formatCells="0" formatColumns="0" formatRows="0"/>
  <protectedRanges>
    <protectedRange sqref="F9:F26 F28:F37 F40:F43" name="Диапазон1_1"/>
  </protectedRanges>
  <mergeCells count="32">
    <mergeCell ref="A1:J1"/>
    <mergeCell ref="A3:J3"/>
    <mergeCell ref="A6:A8"/>
    <mergeCell ref="B6:B8"/>
    <mergeCell ref="C6:C8"/>
    <mergeCell ref="D6:D8"/>
    <mergeCell ref="E6:G6"/>
    <mergeCell ref="H6:J6"/>
    <mergeCell ref="C11:C12"/>
    <mergeCell ref="C13:C14"/>
    <mergeCell ref="B15:B19"/>
    <mergeCell ref="C15:C17"/>
    <mergeCell ref="C18:C19"/>
    <mergeCell ref="B20:B24"/>
    <mergeCell ref="C20:C22"/>
    <mergeCell ref="C23:C24"/>
    <mergeCell ref="A25:A26"/>
    <mergeCell ref="A28:A35"/>
    <mergeCell ref="B28:B32"/>
    <mergeCell ref="C28:C30"/>
    <mergeCell ref="C31:C32"/>
    <mergeCell ref="B33:B35"/>
    <mergeCell ref="A9:A24"/>
    <mergeCell ref="B9:B10"/>
    <mergeCell ref="B11:B14"/>
    <mergeCell ref="H51:I51"/>
    <mergeCell ref="A36:A37"/>
    <mergeCell ref="A40:A42"/>
    <mergeCell ref="B40:B42"/>
    <mergeCell ref="C40:C42"/>
    <mergeCell ref="A45:B49"/>
    <mergeCell ref="B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 I пол-е 2013г</dc:title>
  <dc:subject/>
  <dc:creator>omelchenko</dc:creator>
  <cp:keywords>для РЭК на 05.08.2013</cp:keywords>
  <dc:description/>
  <cp:lastModifiedBy>Гусева Екатерина Владимировна</cp:lastModifiedBy>
  <cp:lastPrinted>2014-02-17T05:43:06Z</cp:lastPrinted>
  <dcterms:created xsi:type="dcterms:W3CDTF">2012-02-27T05:08:55Z</dcterms:created>
  <dcterms:modified xsi:type="dcterms:W3CDTF">2015-09-10T07:59:12Z</dcterms:modified>
  <cp:category/>
  <cp:version/>
  <cp:contentType/>
  <cp:contentStatus/>
</cp:coreProperties>
</file>